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Users\Oficina 2\Desktop\MIS DOCUMENTOS\EJERCICIO 2021\PAPEL DE TRABAJO\PREPARACION CUENTA PUBLICA 2021\1ER. TRIMESTRE 20 ABR 21\"/>
    </mc:Choice>
  </mc:AlternateContent>
  <xr:revisionPtr revIDLastSave="0" documentId="13_ncr:1_{651E7E13-E5C1-4295-8E48-341009384295}" xr6:coauthVersionLast="46" xr6:coauthVersionMax="4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5" l="1"/>
  <c r="C37" i="5"/>
  <c r="D37" i="5"/>
  <c r="E37" i="5"/>
  <c r="F37" i="5"/>
  <c r="K9" i="3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<sst xmlns="http://schemas.openxmlformats.org/spreadsheetml/2006/main" count="4308" uniqueCount="3307">
  <si>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</si>
  <si>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</si>
  <si>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</si>
  <si>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</si>
  <si>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</si>
  <si>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</si>
  <si>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</si>
  <si>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</si>
  <si>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</si>
  <si>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</si>
  <si>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</si>
  <si>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</si>
  <si>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</si>
  <si>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</si>
  <si>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</si>
  <si>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</si>
  <si>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</si>
  <si>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</si>
  <si>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</si>
  <si>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</si>
  <si>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</si>
  <si>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</si>
  <si>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</si>
  <si>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</si>
  <si>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</si>
  <si>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</si>
  <si>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</si>
  <si>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</si>
  <si>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</si>
  <si>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</si>
  <si>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</si>
  <si>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</si>
  <si>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</si>
  <si>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</si>
  <si>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</si>
  <si>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</si>
  <si>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</si>
  <si>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</si>
  <si>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</si>
  <si>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</si>
  <si>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</si>
  <si>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</si>
  <si>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</si>
  <si>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</si>
  <si>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</si>
  <si>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</si>
  <si>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</si>
  <si>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</si>
  <si>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</si>
  <si>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</si>
  <si>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</si>
  <si>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</si>
  <si>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</si>
  <si>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</si>
  <si>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</si>
  <si>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</si>
  <si>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</si>
  <si>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</si>
  <si>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</si>
  <si>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</si>
  <si>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</si>
  <si>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</si>
  <si>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</si>
  <si>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</si>
  <si>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</si>
  <si>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</si>
  <si>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</si>
  <si>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</si>
  <si>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</si>
  <si>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</si>
  <si>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</si>
  <si>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</si>
  <si>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</si>
  <si>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</si>
  <si>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</si>
  <si>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</si>
  <si>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</si>
  <si>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</si>
  <si>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</si>
  <si>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</si>
  <si>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</si>
  <si>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</si>
  <si>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</si>
  <si>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</si>
  <si>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</si>
  <si>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</si>
  <si>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</si>
  <si>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</si>
  <si>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</si>
  <si>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</si>
  <si>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</si>
  <si>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</si>
  <si>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</si>
  <si>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</si>
  <si>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</si>
  <si>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</si>
  <si>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</si>
  <si>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</si>
  <si>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</si>
  <si>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</si>
  <si>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</si>
  <si>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</si>
  <si>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</si>
  <si>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</si>
  <si>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</si>
  <si>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</si>
  <si>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</si>
  <si>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</si>
  <si>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</si>
  <si>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</si>
  <si>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</si>
  <si>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</si>
  <si>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</si>
  <si>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</si>
  <si>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</si>
  <si>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</si>
  <si>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</si>
  <si>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</si>
  <si>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</si>
  <si>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</si>
  <si>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</si>
  <si>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</si>
  <si>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</si>
  <si>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</si>
  <si>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</si>
  <si>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</si>
  <si>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</si>
  <si>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</si>
  <si>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</si>
  <si>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</si>
  <si>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</si>
  <si>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</si>
  <si>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</si>
  <si>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</si>
  <si>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</si>
  <si>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</si>
  <si>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</si>
  <si>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</si>
  <si>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</si>
  <si>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</si>
  <si>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</si>
  <si>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</si>
  <si>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</si>
  <si>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</si>
  <si>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</si>
  <si>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</si>
  <si>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</si>
  <si>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</si>
  <si>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</si>
  <si>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</si>
  <si>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</si>
  <si>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</si>
  <si>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</si>
  <si>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</si>
  <si>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</si>
  <si>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</si>
  <si>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</si>
  <si>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</si>
  <si>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</si>
  <si>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</si>
  <si>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</si>
  <si>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</si>
  <si>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</si>
  <si>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</si>
  <si>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</si>
  <si>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</si>
  <si>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</si>
  <si>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</si>
  <si>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</si>
  <si>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</si>
  <si>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</si>
  <si>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</si>
  <si>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</si>
  <si>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</si>
  <si>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</si>
  <si>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</si>
  <si>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</si>
  <si>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</si>
  <si>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</si>
  <si>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</si>
  <si>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</si>
  <si>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</si>
  <si>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</si>
  <si>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</si>
  <si>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</si>
  <si>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</si>
  <si>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</si>
  <si>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</si>
  <si>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</si>
  <si>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</si>
  <si>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</si>
  <si>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</si>
  <si>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</si>
  <si>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</si>
  <si>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</si>
  <si>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</si>
  <si>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</si>
  <si>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</si>
  <si>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</si>
  <si>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</si>
  <si>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</si>
  <si>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</si>
  <si>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</si>
  <si>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</si>
  <si>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</si>
  <si>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</si>
  <si>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</si>
  <si>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</si>
  <si>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</si>
  <si>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</si>
  <si>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</si>
  <si>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</si>
  <si>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</si>
  <si>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</si>
  <si>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</si>
  <si>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</si>
  <si>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</si>
  <si>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</si>
  <si>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</si>
  <si>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</si>
  <si>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</si>
  <si>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</si>
  <si>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</si>
  <si>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</si>
  <si>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</si>
  <si>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</si>
  <si>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</si>
  <si>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</si>
  <si>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</si>
  <si>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</si>
  <si>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</si>
  <si>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</si>
  <si>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</si>
  <si>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</si>
  <si>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</si>
  <si>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</si>
  <si>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</si>
  <si>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</si>
  <si>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</si>
  <si>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</si>
  <si>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</si>
  <si>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</si>
  <si>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</si>
  <si>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</si>
  <si>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</si>
  <si>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</si>
  <si>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</si>
  <si>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</si>
  <si>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</si>
  <si>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</si>
  <si>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</si>
  <si>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</si>
  <si>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</si>
  <si>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</si>
  <si>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</si>
  <si>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</si>
  <si>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</si>
  <si>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</si>
  <si>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</si>
  <si>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</si>
  <si>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</si>
  <si>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</si>
  <si>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</si>
  <si>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</si>
  <si>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</si>
  <si>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</si>
  <si>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</si>
  <si>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</si>
  <si>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</si>
  <si>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</si>
  <si>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</si>
  <si>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</si>
  <si>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</si>
  <si>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</si>
  <si>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</si>
  <si>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</si>
  <si>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</si>
  <si>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</si>
  <si>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</si>
  <si>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</si>
  <si>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</si>
  <si>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</si>
  <si>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</si>
  <si>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</si>
  <si>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</si>
  <si>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</si>
  <si>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</si>
  <si>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</si>
  <si>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</si>
  <si>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</si>
  <si>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</si>
  <si>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</si>
  <si>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</si>
  <si>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</si>
  <si>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</si>
  <si>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</si>
  <si>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</si>
  <si>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</si>
  <si>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</si>
  <si>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</si>
  <si>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</si>
  <si>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</si>
  <si>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</si>
  <si>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</si>
  <si>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</si>
  <si>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</si>
  <si>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</si>
  <si>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</si>
  <si>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</si>
  <si>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</si>
  <si>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</si>
  <si>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</si>
  <si>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</si>
  <si>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</si>
  <si>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</si>
  <si>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</si>
  <si>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</si>
  <si>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</si>
  <si>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</si>
  <si>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</si>
  <si>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</si>
  <si>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</si>
  <si>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</si>
  <si>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</si>
  <si>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</si>
  <si>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</si>
  <si>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</si>
  <si>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</si>
  <si>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</si>
  <si>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</si>
  <si>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</si>
  <si>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</si>
  <si>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</si>
  <si>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</si>
  <si>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</si>
  <si>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</si>
  <si>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</si>
  <si>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</si>
  <si>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</si>
  <si>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</si>
  <si>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</si>
  <si>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</si>
  <si>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</si>
  <si>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</si>
  <si>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</si>
  <si>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</si>
  <si>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</si>
  <si>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</si>
  <si>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</si>
  <si>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</si>
  <si>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</si>
  <si>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</si>
  <si>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</si>
  <si>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</si>
  <si>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</si>
  <si>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</si>
  <si>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</si>
  <si>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</si>
  <si>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</si>
  <si>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</si>
  <si>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</si>
  <si>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</si>
  <si>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</si>
  <si>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</si>
  <si>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</si>
  <si>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</si>
  <si>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</si>
  <si>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</si>
  <si>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</si>
  <si>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</si>
  <si>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</si>
  <si>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</si>
  <si>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</si>
  <si>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</si>
  <si>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</si>
  <si>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</si>
  <si>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</si>
  <si>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</si>
  <si>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</si>
  <si>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</si>
  <si>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</si>
  <si>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</si>
  <si>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</si>
  <si>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</si>
  <si>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</si>
  <si>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</si>
  <si>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</si>
  <si>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</si>
  <si>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</si>
  <si>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</si>
  <si>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</si>
  <si>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</si>
  <si>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</si>
  <si>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</si>
  <si>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</si>
  <si>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</si>
  <si>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</si>
  <si>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</si>
  <si>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</si>
  <si>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</si>
  <si>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</si>
  <si>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</si>
  <si>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</si>
  <si>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</si>
  <si>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</si>
  <si>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</si>
  <si>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</si>
  <si>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</si>
  <si>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</si>
  <si>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</si>
  <si>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</si>
  <si>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</si>
  <si>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</si>
  <si>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</si>
  <si>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</si>
  <si>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</si>
  <si>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</si>
  <si>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</si>
  <si>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</si>
  <si>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</si>
  <si>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</si>
  <si>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</si>
  <si>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</si>
  <si>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</si>
  <si>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</si>
  <si>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</si>
  <si>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</si>
  <si>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</si>
  <si>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</si>
  <si>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</si>
  <si>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</si>
  <si>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</si>
  <si>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</si>
  <si>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</si>
  <si>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</si>
  <si>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</si>
  <si>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</si>
  <si>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</si>
  <si>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</si>
  <si>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</si>
  <si>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</si>
  <si>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</si>
  <si>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</si>
  <si>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</si>
  <si>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</si>
  <si>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</si>
  <si>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</si>
  <si>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</si>
  <si>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</si>
  <si>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</si>
  <si>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</si>
  <si>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</si>
  <si>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</si>
  <si>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</si>
  <si>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</si>
  <si>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</si>
  <si>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</si>
  <si>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</si>
  <si>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</si>
  <si>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</si>
  <si>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</si>
  <si>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</si>
  <si>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</si>
  <si>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</si>
  <si>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</si>
  <si>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</si>
  <si>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</si>
  <si>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</si>
  <si>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</si>
  <si>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</si>
  <si>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</si>
  <si>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</si>
  <si>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</si>
  <si>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</si>
  <si>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</si>
  <si>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</si>
  <si>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</si>
  <si>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</si>
  <si>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</si>
  <si>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</si>
  <si>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</si>
  <si>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</si>
  <si>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</si>
  <si>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</si>
  <si>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</si>
  <si>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</si>
  <si>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</si>
  <si>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</si>
  <si>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</si>
  <si>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</si>
  <si>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</si>
  <si>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</si>
  <si>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</si>
  <si>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</si>
  <si>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</si>
  <si>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</si>
  <si>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</si>
  <si>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</si>
  <si>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</si>
  <si>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</si>
  <si>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</si>
  <si>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</si>
  <si>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</si>
  <si>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</si>
  <si>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</si>
  <si>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</si>
  <si>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</si>
  <si>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</si>
  <si>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</si>
  <si>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</si>
  <si>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</si>
  <si>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</si>
  <si>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</si>
  <si>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</si>
  <si>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</si>
  <si>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</si>
  <si>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</si>
  <si>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</si>
  <si>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</si>
  <si>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</si>
  <si>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</si>
  <si>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</si>
  <si>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</si>
  <si>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</si>
  <si>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</si>
  <si>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</si>
  <si>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</si>
  <si>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</si>
  <si>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</si>
  <si>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</si>
  <si>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</si>
  <si>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</si>
  <si>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</si>
  <si>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</si>
  <si>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</si>
  <si>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</si>
  <si>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</si>
  <si>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</si>
  <si>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</si>
  <si>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</si>
  <si>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</si>
  <si>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</si>
  <si>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</si>
  <si>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</si>
  <si>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</si>
  <si>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</si>
  <si>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</si>
  <si>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</si>
  <si>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</si>
  <si>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</si>
  <si>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</si>
  <si>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</si>
  <si>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</si>
  <si>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</si>
  <si>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</si>
  <si>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</si>
  <si>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</si>
  <si>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</si>
  <si>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</si>
  <si>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</si>
  <si>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</si>
  <si>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</si>
  <si>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</si>
  <si>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</si>
  <si>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</si>
  <si>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</si>
  <si>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</si>
  <si>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</si>
  <si>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</si>
  <si>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</si>
  <si>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</si>
  <si>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</si>
  <si>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</si>
  <si>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</si>
  <si>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</si>
  <si>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</si>
  <si>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</si>
  <si>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</si>
  <si>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</si>
  <si>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</si>
  <si>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</si>
  <si>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</si>
  <si>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</si>
  <si>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</si>
  <si>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</si>
  <si>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</si>
  <si>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</si>
  <si>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</si>
  <si>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</si>
  <si>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</si>
  <si>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</si>
  <si>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</si>
  <si>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</si>
  <si>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</si>
  <si>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</si>
  <si>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</si>
  <si>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</si>
  <si>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</si>
  <si>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</si>
  <si>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</si>
  <si>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</si>
  <si>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</si>
  <si>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</si>
  <si>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</si>
  <si>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</si>
  <si>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</si>
  <si>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</si>
  <si>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</si>
  <si>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</si>
  <si>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</si>
  <si>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</si>
  <si>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</si>
  <si>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</si>
  <si>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</si>
  <si>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</si>
  <si>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</si>
  <si>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</si>
  <si>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</si>
  <si>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</si>
  <si>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</si>
  <si>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</si>
  <si>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</si>
  <si>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</si>
  <si>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</si>
  <si>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</si>
  <si>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</si>
  <si>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</si>
  <si>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</si>
  <si>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</si>
  <si>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</si>
  <si>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</si>
  <si>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</si>
  <si>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</si>
  <si>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</si>
  <si>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</si>
  <si>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</si>
  <si>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</si>
  <si>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</si>
  <si>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</si>
  <si>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</si>
  <si>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</si>
  <si>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</si>
  <si>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</si>
  <si>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</si>
  <si>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</si>
  <si>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</si>
  <si>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</si>
  <si>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</si>
  <si>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</si>
  <si>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</si>
  <si>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</si>
  <si>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</si>
  <si>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</si>
  <si>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</si>
  <si>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</si>
  <si>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</si>
  <si>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</si>
  <si>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</si>
  <si>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</si>
  <si>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</si>
  <si>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</si>
  <si>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</si>
  <si>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</si>
  <si>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</si>
  <si>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</si>
  <si>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</si>
  <si>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</si>
  <si>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</si>
  <si>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</si>
  <si>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</si>
  <si>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</si>
  <si>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</si>
  <si>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</si>
  <si>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</si>
  <si>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</si>
  <si>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</si>
  <si>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</si>
  <si>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</si>
  <si>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</si>
  <si>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</si>
  <si>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</si>
  <si>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</si>
  <si>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</si>
  <si>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</si>
  <si>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</si>
  <si>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</si>
  <si>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</si>
  <si>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</si>
  <si>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</si>
  <si>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</si>
  <si>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</si>
  <si>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</si>
  <si>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</si>
  <si>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</si>
  <si>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</si>
  <si>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</si>
  <si>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</si>
  <si>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</si>
  <si>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</si>
  <si>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</si>
  <si>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</si>
  <si>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</si>
  <si>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</si>
  <si>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</si>
  <si>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</si>
  <si>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</si>
  <si>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</si>
  <si>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</si>
  <si>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</si>
  <si>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</si>
  <si>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</si>
  <si>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</si>
  <si>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</si>
  <si>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</si>
  <si>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</si>
  <si>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</si>
  <si>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</si>
  <si>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</si>
  <si>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</si>
  <si>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</si>
  <si>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</si>
  <si>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</si>
  <si>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</si>
  <si>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</si>
  <si>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</si>
  <si>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</si>
  <si>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</si>
  <si>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</si>
  <si>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</si>
  <si>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</si>
  <si>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</si>
  <si>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</si>
  <si>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</si>
  <si>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</si>
  <si>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</si>
  <si>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</si>
  <si>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</si>
  <si>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</si>
  <si>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</si>
  <si>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</si>
  <si>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</si>
  <si>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</si>
  <si>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</si>
  <si>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</si>
  <si>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</si>
  <si>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</si>
  <si>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</si>
  <si>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</si>
  <si>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</si>
  <si>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</si>
  <si>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</si>
  <si>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</si>
  <si>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</si>
  <si>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</si>
  <si>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</si>
  <si>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</si>
  <si>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</si>
  <si>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</si>
  <si>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</si>
  <si>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</si>
  <si>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</si>
  <si>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</si>
  <si>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</si>
  <si>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</si>
  <si>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</si>
  <si>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</si>
  <si>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</si>
  <si>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</si>
  <si>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</si>
  <si>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</si>
  <si>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</si>
  <si>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</si>
  <si>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</si>
  <si>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</si>
  <si>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</si>
  <si>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</si>
  <si>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</si>
  <si>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</si>
  <si>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</si>
  <si>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</si>
  <si>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</si>
  <si>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</si>
  <si>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</si>
  <si>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</si>
  <si>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</si>
  <si>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</si>
  <si>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</si>
  <si>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</si>
  <si>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</si>
  <si>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</si>
  <si>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</si>
  <si>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</si>
  <si>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</si>
  <si>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</si>
  <si>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</si>
  <si>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</si>
  <si>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</si>
  <si>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</si>
  <si>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</si>
  <si>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</si>
  <si>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</si>
  <si>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</si>
  <si>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</si>
  <si>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</si>
  <si>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</si>
  <si>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</si>
  <si>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</si>
  <si>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</si>
  <si>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</si>
  <si>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</si>
  <si>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</si>
  <si>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</si>
  <si>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</si>
  <si>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</si>
  <si>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</si>
  <si>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</si>
  <si>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</si>
  <si>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</si>
  <si>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</si>
  <si>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</si>
  <si>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</si>
  <si>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</si>
  <si>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</si>
  <si>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</si>
  <si>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</si>
  <si>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</si>
  <si>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</si>
  <si>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</si>
  <si>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</si>
  <si>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</si>
  <si>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</si>
  <si>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</si>
  <si>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</si>
  <si>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</si>
  <si>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</si>
  <si>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</si>
  <si>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</si>
  <si>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</si>
  <si>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</si>
  <si>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</si>
  <si>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</si>
  <si>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</si>
  <si>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</si>
  <si>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</si>
  <si>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</si>
  <si>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</si>
  <si>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</si>
  <si>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</si>
  <si>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</si>
  <si>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</si>
  <si>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</si>
  <si>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</si>
  <si>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</si>
  <si>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</si>
  <si>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</si>
  <si>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</si>
  <si>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</si>
  <si>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</si>
  <si>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</si>
  <si>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</si>
  <si>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</si>
  <si>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</si>
  <si>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</si>
  <si>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</si>
  <si>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</si>
  <si>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</si>
  <si>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</si>
  <si>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</si>
  <si>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</si>
  <si>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</si>
  <si>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</si>
  <si>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</si>
  <si>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</si>
  <si>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</si>
  <si>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</si>
  <si>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</si>
  <si>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</si>
  <si>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</si>
  <si>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</si>
  <si>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</si>
  <si>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</si>
  <si>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</si>
  <si>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</si>
  <si>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</si>
  <si>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</si>
  <si>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</si>
  <si>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</si>
  <si>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</si>
  <si>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</si>
  <si>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</si>
  <si>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</si>
  <si>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</si>
  <si>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</si>
  <si>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</si>
  <si>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</si>
  <si>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</si>
  <si>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</si>
  <si>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</si>
  <si>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</si>
  <si>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</si>
  <si>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</si>
  <si>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</si>
  <si>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</si>
  <si>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</si>
  <si>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</si>
  <si>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</si>
  <si>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</si>
  <si>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</si>
  <si>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</si>
  <si>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</si>
  <si>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</si>
  <si>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</si>
  <si>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</si>
  <si>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</si>
  <si>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</si>
  <si>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</si>
  <si>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</si>
  <si>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</si>
  <si>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</si>
  <si>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</si>
  <si>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</si>
  <si>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</si>
  <si>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</si>
  <si>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</si>
  <si>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</si>
  <si>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</si>
  <si>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</si>
  <si>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</si>
  <si>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</si>
  <si>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</si>
  <si>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</si>
  <si>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</si>
  <si>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</si>
  <si>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</si>
  <si>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</si>
  <si>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</si>
  <si>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</si>
  <si>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</si>
  <si>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</si>
  <si>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</si>
  <si>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</si>
  <si>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</si>
  <si>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</si>
  <si>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</si>
  <si>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</si>
  <si>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</si>
  <si>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</si>
  <si>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</si>
  <si>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</si>
  <si>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</si>
  <si>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</si>
  <si>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</si>
  <si>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</si>
  <si>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</si>
  <si>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</si>
  <si>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</si>
  <si>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</si>
  <si>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</si>
  <si>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</si>
  <si>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</si>
  <si>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</si>
  <si>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</si>
  <si>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</si>
  <si>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</si>
  <si>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</si>
  <si>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</si>
  <si>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</si>
  <si>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</si>
  <si>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</si>
  <si>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</si>
  <si>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</si>
  <si>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</si>
  <si>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</si>
  <si>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</si>
  <si>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</si>
  <si>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</si>
  <si>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</si>
  <si>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</si>
  <si>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</si>
  <si>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</si>
  <si>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</si>
  <si>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</si>
  <si>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</si>
  <si>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</si>
  <si>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</si>
  <si>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</si>
  <si>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</si>
  <si>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</si>
  <si>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</si>
  <si>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</si>
  <si>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</si>
  <si>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</si>
  <si>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</si>
  <si>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</si>
  <si>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</si>
  <si>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</si>
  <si>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</si>
  <si>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</si>
  <si>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</si>
  <si>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</si>
  <si>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</si>
  <si>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</si>
  <si>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</si>
  <si>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</si>
  <si>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</si>
  <si>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</si>
  <si>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</si>
  <si>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</si>
  <si>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</si>
  <si>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</si>
  <si>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</si>
  <si>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</si>
  <si>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</si>
  <si>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</si>
  <si>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</si>
  <si>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</si>
  <si>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</si>
  <si>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</si>
  <si>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</si>
  <si>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</si>
  <si>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</si>
  <si>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</si>
  <si>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</si>
  <si>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</si>
  <si>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</si>
  <si>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</si>
  <si>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</si>
  <si>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</si>
  <si>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</si>
  <si>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</si>
  <si>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</si>
  <si>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</si>
  <si>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</si>
  <si>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</si>
  <si>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</si>
  <si>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</si>
  <si>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</si>
  <si>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</si>
  <si>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</si>
  <si>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</si>
  <si>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</si>
  <si>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</si>
  <si>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</si>
  <si>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</si>
  <si>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</si>
  <si>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</si>
  <si>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</si>
  <si>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</si>
  <si>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</si>
  <si>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</si>
  <si>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</si>
  <si>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</si>
  <si>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</si>
  <si>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</si>
  <si>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</si>
  <si>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</si>
  <si>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</si>
  <si>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</si>
  <si>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</si>
  <si>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</si>
  <si>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</si>
  <si>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</si>
  <si>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</si>
  <si>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</si>
  <si>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</si>
  <si>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</si>
  <si>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</si>
  <si>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</si>
  <si>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</si>
  <si>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</si>
  <si>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</si>
  <si>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</si>
  <si>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</si>
  <si>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</si>
  <si>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</si>
  <si>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</si>
  <si>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</si>
  <si>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</si>
  <si>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</si>
  <si>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</si>
  <si>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</si>
  <si>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</si>
  <si>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</si>
  <si>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</si>
  <si>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</si>
  <si>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</si>
  <si>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</si>
  <si>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</si>
  <si>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</si>
  <si>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</si>
  <si>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</si>
  <si>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</si>
  <si>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</si>
  <si>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</si>
  <si>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</si>
  <si>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</si>
  <si>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</si>
  <si>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</si>
  <si>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</si>
  <si>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</si>
  <si>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</si>
  <si>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</si>
  <si>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</si>
  <si>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</si>
  <si>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</si>
  <si>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</si>
  <si>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</si>
  <si>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</si>
  <si>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</si>
  <si>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</si>
  <si>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</si>
  <si>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</si>
  <si>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</si>
  <si>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</si>
  <si>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</si>
  <si>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</si>
  <si>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</si>
  <si>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</si>
  <si>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</si>
  <si>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</si>
  <si>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</si>
  <si>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</si>
  <si>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</si>
  <si>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</si>
  <si>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</si>
  <si>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</si>
  <si>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</si>
  <si>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</si>
  <si>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</si>
  <si>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</si>
  <si>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</si>
  <si>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</si>
  <si>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</si>
  <si>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</si>
  <si>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</si>
  <si>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</si>
  <si>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</si>
  <si>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</si>
  <si>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</si>
  <si>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</si>
  <si>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</si>
  <si>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</si>
  <si>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</si>
  <si>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</si>
  <si>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</si>
  <si>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</si>
  <si>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</si>
  <si>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</si>
  <si>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</si>
  <si>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</si>
  <si>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</si>
  <si>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</si>
  <si>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</si>
  <si>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</si>
  <si>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</si>
  <si>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</si>
  <si>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</si>
  <si>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</si>
  <si>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</si>
  <si>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</si>
  <si>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</si>
  <si>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</si>
  <si>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</si>
  <si>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</si>
  <si>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</si>
  <si>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</si>
  <si>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</si>
  <si>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</si>
  <si>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</si>
  <si>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</si>
  <si>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</si>
  <si>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</si>
  <si>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</si>
  <si>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</si>
  <si>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</si>
  <si>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</si>
  <si>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</si>
  <si>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</si>
  <si>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</si>
  <si>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</si>
  <si>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</si>
  <si>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</si>
  <si>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</si>
  <si>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</si>
  <si>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</si>
  <si>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</si>
  <si>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</si>
  <si>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</si>
  <si>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</si>
  <si>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</si>
  <si>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</si>
  <si>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</si>
  <si>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</si>
  <si>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</si>
  <si>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</si>
  <si>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</si>
  <si>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</si>
  <si>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</si>
  <si>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</si>
  <si>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</si>
  <si>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</si>
  <si>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</si>
  <si>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</si>
  <si>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</si>
  <si>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</si>
  <si>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</si>
  <si>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</si>
  <si>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</si>
  <si>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</si>
  <si>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</si>
  <si>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</si>
  <si>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</si>
  <si>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</si>
  <si>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</si>
  <si>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</si>
  <si>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</si>
  <si>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</si>
  <si>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</si>
  <si>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</si>
  <si>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</si>
  <si>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</si>
  <si>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</si>
  <si>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</si>
  <si>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</si>
  <si>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</si>
  <si>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</si>
  <si>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</si>
  <si>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</si>
  <si>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</si>
  <si>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</si>
  <si>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</si>
  <si>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</si>
  <si>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</si>
  <si>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</si>
  <si>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</si>
  <si>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</si>
  <si>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</si>
  <si>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</si>
  <si>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</si>
  <si>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</si>
  <si>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</si>
  <si>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</si>
  <si>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</si>
  <si>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</si>
  <si>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</si>
  <si>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</si>
  <si>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</si>
  <si>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</si>
  <si>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</si>
  <si>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</si>
  <si>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</si>
  <si>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</si>
  <si>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</si>
  <si>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</si>
  <si>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</si>
  <si>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</si>
  <si>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</si>
  <si>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</si>
  <si>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</si>
  <si>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</si>
  <si>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</si>
  <si>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</si>
  <si>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</si>
  <si>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</si>
  <si>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</si>
  <si>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</si>
  <si>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</si>
  <si>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</si>
  <si>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</si>
  <si>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</si>
  <si>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</si>
  <si>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</si>
  <si>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</si>
  <si>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</si>
  <si>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</si>
  <si>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</si>
  <si>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</si>
  <si>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</si>
  <si>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</si>
  <si>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</si>
  <si>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</si>
  <si>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</si>
  <si>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</si>
  <si>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</si>
  <si>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</si>
  <si>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</si>
  <si>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</si>
  <si>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</si>
  <si>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</si>
  <si>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</si>
  <si>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</si>
  <si>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</si>
  <si>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</si>
  <si>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</si>
  <si>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</si>
  <si>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</si>
  <si>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</si>
  <si>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</si>
  <si>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</si>
  <si>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</si>
  <si>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</si>
  <si>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</si>
  <si>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</si>
  <si>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</si>
  <si>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</si>
  <si>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</si>
  <si>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</si>
  <si>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</si>
  <si>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</si>
  <si>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</si>
  <si>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</si>
  <si>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</si>
  <si>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</si>
  <si>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</si>
  <si>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</si>
  <si>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</si>
  <si>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</si>
  <si>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</si>
  <si>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</si>
  <si>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</si>
  <si>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</si>
  <si>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</si>
  <si>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</si>
  <si>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</si>
  <si>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</si>
  <si>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</si>
  <si>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</si>
  <si>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</si>
  <si>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</si>
  <si>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</si>
  <si>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</si>
  <si>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</si>
  <si>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</si>
  <si>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</si>
  <si>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</si>
  <si>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</si>
  <si>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</si>
  <si>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</si>
  <si>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</si>
  <si>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</si>
  <si>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</si>
  <si>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</si>
  <si>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</si>
  <si>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</si>
  <si>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</si>
  <si>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</si>
  <si>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</si>
  <si>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</si>
  <si>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</si>
  <si>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</si>
  <si>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</si>
  <si>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</si>
  <si>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</si>
  <si>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</si>
  <si>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</si>
  <si>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</si>
  <si>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</si>
  <si>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</si>
  <si>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</si>
  <si>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</si>
  <si>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</si>
  <si>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</si>
  <si>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</si>
  <si>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</si>
  <si>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</si>
  <si>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</si>
  <si>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</si>
  <si>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</si>
  <si>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</si>
  <si>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</si>
  <si>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</si>
  <si>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</si>
  <si>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</si>
  <si>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</si>
  <si>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</si>
  <si>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</si>
  <si>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</si>
  <si>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</si>
  <si>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</si>
  <si>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</si>
  <si>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</si>
  <si>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</si>
  <si>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</si>
  <si>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</si>
  <si>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</si>
  <si>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</si>
  <si>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</si>
  <si>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</si>
  <si>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</si>
  <si>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</si>
  <si>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</si>
  <si>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</si>
  <si>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</si>
  <si>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</si>
  <si>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</si>
  <si>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</si>
  <si>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</si>
  <si>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</si>
  <si>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</si>
  <si>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</si>
  <si>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</si>
  <si>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</si>
  <si>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</si>
  <si>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</si>
  <si>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</si>
  <si>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</si>
  <si>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</si>
  <si>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</si>
  <si>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</si>
  <si>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</si>
  <si>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</si>
  <si>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</si>
  <si>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</si>
  <si>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</si>
  <si>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</si>
  <si>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</si>
  <si>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</si>
  <si>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</si>
  <si>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</si>
  <si>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</si>
  <si>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</si>
  <si>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</si>
  <si>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</si>
  <si>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</si>
  <si>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</si>
  <si>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</si>
  <si>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</si>
  <si>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</si>
  <si>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</si>
  <si>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</si>
  <si>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</si>
  <si>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</si>
  <si>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</si>
  <si>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</si>
  <si>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</si>
  <si>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</si>
  <si>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</si>
  <si>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</si>
  <si>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</si>
  <si>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</si>
  <si>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</si>
  <si>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</si>
  <si>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</si>
  <si>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</si>
  <si>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</si>
  <si>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</si>
  <si>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</si>
  <si>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</si>
  <si>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</si>
  <si>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</si>
  <si>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</si>
  <si>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</si>
  <si>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</si>
  <si>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</si>
  <si>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</si>
  <si>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</si>
  <si>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</si>
  <si>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</si>
  <si>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</si>
  <si>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</si>
  <si>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</si>
  <si>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</si>
  <si>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</si>
  <si>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</si>
  <si>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</si>
  <si>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</si>
  <si>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</si>
  <si>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</si>
  <si>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</si>
  <si>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</si>
  <si>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</si>
  <si>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</si>
  <si>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</si>
  <si>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</si>
  <si>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</si>
  <si>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</si>
  <si>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</si>
  <si>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</si>
  <si>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</si>
  <si>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</si>
  <si>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</si>
  <si>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</si>
  <si>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</si>
  <si>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</si>
  <si>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</si>
  <si>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</si>
  <si>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</si>
  <si>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</si>
  <si>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</si>
  <si>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</si>
  <si>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</si>
  <si>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</si>
  <si>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</si>
  <si>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</si>
  <si>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</si>
  <si>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</si>
  <si>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</si>
  <si>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</si>
  <si>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</si>
  <si>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</si>
  <si>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</si>
  <si>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</si>
  <si>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</si>
  <si>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</si>
  <si>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</si>
  <si>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</si>
  <si>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</si>
  <si>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</si>
  <si>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</si>
  <si>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</si>
  <si>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</si>
  <si>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</si>
  <si>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</si>
  <si>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</si>
  <si>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</si>
  <si>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</si>
  <si>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</si>
  <si>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</si>
  <si>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</si>
  <si>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</si>
  <si>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</si>
  <si>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</si>
  <si>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</si>
  <si>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</si>
  <si>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</si>
  <si>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</si>
  <si>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</si>
  <si>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</si>
  <si>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</si>
  <si>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</si>
  <si>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</si>
  <si>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</si>
  <si>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</si>
  <si>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</si>
  <si>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</si>
  <si>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</si>
  <si>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</si>
  <si>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</si>
  <si>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</si>
  <si>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</si>
  <si>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</si>
  <si>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</si>
  <si>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</si>
  <si>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</si>
  <si>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</si>
  <si>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</si>
  <si>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</si>
  <si>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</si>
  <si>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</si>
  <si>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</si>
  <si>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</si>
  <si>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</si>
  <si>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</si>
  <si>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</si>
  <si>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</si>
  <si>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</si>
  <si>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</si>
  <si>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</si>
  <si>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</si>
  <si>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</si>
  <si>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</si>
  <si>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</si>
  <si>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</si>
  <si>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</si>
  <si>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</si>
  <si>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</si>
  <si>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</si>
  <si>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</si>
  <si>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</si>
  <si>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</si>
  <si>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</si>
  <si>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</si>
  <si>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</si>
  <si>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</si>
  <si>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</si>
  <si>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</si>
  <si>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</si>
  <si>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</si>
  <si>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</si>
  <si>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</si>
  <si>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</si>
  <si>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</si>
  <si>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</si>
  <si>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</si>
  <si>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</si>
  <si>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</si>
  <si>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</si>
  <si>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</si>
  <si>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</si>
  <si>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</si>
  <si>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</si>
  <si>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</si>
  <si>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</si>
  <si>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</si>
  <si>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</si>
  <si>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</si>
  <si>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</si>
  <si>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</si>
  <si>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</si>
  <si>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</si>
  <si>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</si>
  <si>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</si>
  <si>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</si>
  <si>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</si>
  <si>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</si>
  <si>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</si>
  <si>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</si>
  <si>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</si>
  <si>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</si>
  <si>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</si>
  <si>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</si>
  <si>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</si>
  <si>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</si>
  <si>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</si>
  <si>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</si>
  <si>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</si>
  <si>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</si>
  <si>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</si>
  <si>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</si>
  <si>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</si>
  <si>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</si>
  <si>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</si>
  <si>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</si>
  <si>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</si>
  <si>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</si>
  <si>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</si>
  <si>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</si>
  <si>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</si>
  <si>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</si>
  <si>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</si>
  <si>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</si>
  <si>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</si>
  <si>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</si>
  <si>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</si>
  <si>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</si>
  <si>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</si>
  <si>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</si>
  <si>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</si>
  <si>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</si>
  <si>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</si>
  <si>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</si>
  <si>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</si>
  <si>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</si>
  <si>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</si>
  <si>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</si>
  <si>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</si>
  <si>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</si>
  <si>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</si>
  <si>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</si>
  <si>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</si>
  <si>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</si>
  <si>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</si>
  <si>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</si>
  <si>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</si>
  <si>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</si>
  <si>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</si>
  <si>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</si>
  <si>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</si>
  <si>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</si>
  <si>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</si>
  <si>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</si>
  <si>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</si>
  <si>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</si>
  <si>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</si>
  <si>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</si>
  <si>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</si>
  <si>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</si>
  <si>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</si>
  <si>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</si>
  <si>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</si>
  <si>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</si>
  <si>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</si>
  <si>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</si>
  <si>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</si>
  <si>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</si>
  <si>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</si>
  <si>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</si>
  <si>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</si>
  <si>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</si>
  <si>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</si>
  <si>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</si>
  <si>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</si>
  <si>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</si>
  <si>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</si>
  <si>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</si>
  <si>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</si>
  <si>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</si>
  <si>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</si>
  <si>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</si>
  <si>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</si>
  <si>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</si>
  <si>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</si>
  <si>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</si>
  <si>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</si>
  <si>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</si>
  <si>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</si>
  <si>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</si>
  <si>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</si>
  <si>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</si>
  <si>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</si>
  <si>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</si>
  <si>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</si>
  <si>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</si>
  <si>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</si>
  <si>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</si>
  <si>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</si>
  <si>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</si>
  <si>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</si>
  <si>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</si>
  <si>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</si>
  <si>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</si>
  <si>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</si>
  <si>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</si>
  <si>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</si>
  <si>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</si>
  <si>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</si>
  <si>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</si>
  <si>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</si>
  <si>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</si>
  <si>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</si>
  <si>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</si>
  <si>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</si>
  <si>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</si>
  <si>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</si>
  <si>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</si>
  <si>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</si>
  <si>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</si>
  <si>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</si>
  <si>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</si>
  <si>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</si>
  <si>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</si>
  <si>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</si>
  <si>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</si>
  <si>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</si>
  <si>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</si>
  <si>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</si>
  <si>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</si>
  <si>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</si>
  <si>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</si>
  <si>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</si>
  <si>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</si>
  <si>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</si>
  <si>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</si>
  <si>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</si>
  <si>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</si>
  <si>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</si>
  <si>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</si>
  <si>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</si>
  <si>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</si>
  <si>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</si>
  <si>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</si>
  <si>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</si>
  <si>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</si>
  <si>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</si>
  <si>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</si>
  <si>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</si>
  <si>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</si>
  <si>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</si>
  <si>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</si>
  <si>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</si>
  <si>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</si>
  <si>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</si>
  <si>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</si>
  <si>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</si>
  <si>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</si>
  <si>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</si>
  <si>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</si>
  <si>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</si>
  <si>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</si>
  <si>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</si>
  <si>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</si>
  <si>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</si>
  <si>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</si>
  <si>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</si>
  <si>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</si>
  <si>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</si>
  <si>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</si>
  <si>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</si>
  <si>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</si>
  <si>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</si>
  <si>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</si>
  <si>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</si>
  <si>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</si>
  <si>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</si>
  <si>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</si>
  <si>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</si>
  <si>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</si>
  <si>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</si>
  <si>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</si>
  <si>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</si>
  <si>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</si>
  <si>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</si>
  <si>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</si>
  <si>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</si>
  <si>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</si>
  <si>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</si>
  <si>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</si>
  <si>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</si>
  <si>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</si>
  <si>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</si>
  <si>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</si>
  <si>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</si>
  <si>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</si>
  <si>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</si>
  <si>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</si>
  <si>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</si>
  <si>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</si>
  <si>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</si>
  <si>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</si>
  <si>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</si>
  <si>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</si>
  <si>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</si>
  <si>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</si>
  <si>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</si>
  <si>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</si>
  <si>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</si>
  <si>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</si>
  <si>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</si>
  <si>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</si>
  <si>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</si>
  <si>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</si>
  <si>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</si>
  <si>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</si>
  <si>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</si>
  <si>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</si>
  <si>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</si>
  <si>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</si>
  <si>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</si>
  <si>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</si>
  <si>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</si>
  <si>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</si>
  <si>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</si>
  <si>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</si>
  <si>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</si>
  <si>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</si>
  <si>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</si>
  <si>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</si>
  <si>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</si>
  <si>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</si>
  <si>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</si>
  <si>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</si>
  <si>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</si>
  <si>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</si>
  <si>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</si>
  <si>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</si>
  <si>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</si>
  <si>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</si>
  <si>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</si>
  <si>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</si>
  <si>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</si>
  <si>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</si>
  <si>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</si>
  <si>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</si>
  <si>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</si>
  <si>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</si>
  <si>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</si>
  <si>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</si>
  <si>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</si>
  <si>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</si>
  <si>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</si>
  <si>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</si>
  <si>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</si>
  <si>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</si>
  <si>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</si>
  <si>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</si>
  <si>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</si>
  <si>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</si>
  <si>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</si>
  <si>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</si>
  <si>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</si>
  <si>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</si>
  <si>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</si>
  <si>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</si>
  <si>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</si>
  <si>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</si>
  <si>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</si>
  <si>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</si>
  <si>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</si>
  <si>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</si>
  <si>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</si>
  <si>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</si>
  <si>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</si>
  <si>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</si>
  <si>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</si>
  <si>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</si>
  <si>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</si>
  <si>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</si>
  <si>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</si>
  <si>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</si>
  <si>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</si>
  <si>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</si>
  <si>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</si>
  <si>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</si>
  <si>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</si>
  <si>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</si>
  <si>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</si>
  <si>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</si>
  <si>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</si>
  <si>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</si>
  <si>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</si>
  <si>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</si>
  <si>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</si>
  <si>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</si>
  <si>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</si>
  <si>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</si>
  <si>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</si>
  <si>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</si>
  <si>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</si>
  <si>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</si>
  <si>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</si>
  <si>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</si>
  <si>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</si>
  <si>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</si>
  <si>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</si>
  <si>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</si>
  <si>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</si>
  <si>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</si>
  <si>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</si>
  <si>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</si>
  <si>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</si>
  <si>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</si>
  <si>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</si>
  <si>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</si>
  <si>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</si>
  <si>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</si>
  <si>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</si>
  <si>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</si>
  <si>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</si>
  <si>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</si>
  <si>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</si>
  <si>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</si>
  <si>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</si>
  <si>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</si>
  <si>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</si>
  <si>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</si>
  <si>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</si>
  <si>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</si>
  <si>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</si>
  <si>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</si>
  <si>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</si>
  <si>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</si>
  <si>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</si>
  <si>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</si>
  <si>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</si>
  <si>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</si>
  <si>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</si>
  <si>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</si>
  <si>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</si>
  <si>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</si>
  <si>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</si>
  <si>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</si>
  <si>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</si>
  <si>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</si>
  <si>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</si>
  <si>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</si>
  <si>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</si>
  <si>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</si>
  <si>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</si>
  <si>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</si>
  <si>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</si>
  <si>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</si>
  <si>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</si>
  <si>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</si>
  <si>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</si>
  <si>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</si>
  <si>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</si>
  <si>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</si>
  <si>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</si>
  <si>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</si>
  <si>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</si>
  <si>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</si>
  <si>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</si>
  <si>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</si>
  <si>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</si>
  <si>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</si>
  <si>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</si>
  <si>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</si>
  <si>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</si>
  <si>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</si>
  <si>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</si>
  <si>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</si>
  <si>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</si>
  <si>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</si>
  <si>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</si>
  <si>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</si>
  <si>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</si>
  <si>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</si>
  <si>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</si>
  <si>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</si>
  <si>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</si>
  <si>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</si>
  <si>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</si>
  <si>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</si>
  <si>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</si>
  <si>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</si>
  <si>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</si>
  <si>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</si>
  <si>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</si>
  <si>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</si>
  <si>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</si>
  <si>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</si>
  <si>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</si>
  <si>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</si>
  <si>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</si>
  <si>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</si>
  <si>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</si>
  <si>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</si>
  <si>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</si>
  <si>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</si>
  <si>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</si>
  <si>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</si>
  <si>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</si>
  <si>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</si>
  <si>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</si>
  <si>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</si>
  <si>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</si>
  <si>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</si>
  <si>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</si>
  <si>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</si>
  <si>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</si>
  <si>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</si>
  <si>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</si>
  <si>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</si>
  <si>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</si>
  <si>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</si>
  <si>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</si>
  <si>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</si>
  <si>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</si>
  <si>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</si>
  <si>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</si>
  <si>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</si>
  <si>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</si>
  <si>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</si>
  <si>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</si>
  <si>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</si>
  <si>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</si>
  <si>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</si>
  <si>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</si>
  <si>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</si>
  <si>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</si>
  <si>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</si>
  <si>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</si>
  <si>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</si>
  <si>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</si>
  <si>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</si>
  <si>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</si>
  <si>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</si>
  <si>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</si>
  <si>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</si>
  <si>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</si>
  <si>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</si>
  <si>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</si>
  <si>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</si>
  <si>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</si>
  <si>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</si>
  <si>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</si>
  <si>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</si>
  <si>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</si>
  <si>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</si>
  <si>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</si>
  <si>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</si>
  <si>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</si>
  <si>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</si>
  <si>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</si>
  <si>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</si>
  <si>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</si>
  <si>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</si>
  <si>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</si>
  <si>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</si>
  <si>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</si>
  <si>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</si>
  <si>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</si>
  <si>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</si>
  <si>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</si>
  <si>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</si>
  <si>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</si>
  <si>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</si>
  <si>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</si>
  <si>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</si>
  <si>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</si>
  <si>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</si>
  <si>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</si>
  <si>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</si>
  <si>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</si>
  <si>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</si>
  <si>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</si>
  <si>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</si>
  <si>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</si>
  <si>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</si>
  <si>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</si>
  <si>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</si>
  <si>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</si>
  <si>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</si>
  <si>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</si>
  <si>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</si>
  <si>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</si>
  <si>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</si>
  <si>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</si>
  <si>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</si>
  <si>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</si>
  <si>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</si>
  <si>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</si>
  <si>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</si>
  <si>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</si>
  <si>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</si>
  <si>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</si>
  <si>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</si>
  <si>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</si>
  <si>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</si>
  <si>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</si>
  <si>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</si>
  <si>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</si>
  <si>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</si>
  <si>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</si>
  <si>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</si>
  <si>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</si>
  <si>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</si>
  <si>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</si>
  <si>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</si>
  <si>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</si>
  <si>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</si>
  <si>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</si>
  <si>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</si>
  <si>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</si>
  <si>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</si>
  <si>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</si>
  <si>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</si>
  <si>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</si>
  <si>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</si>
  <si>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</si>
  <si>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</si>
  <si>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</si>
  <si>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</si>
  <si>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</si>
  <si>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</si>
  <si>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</si>
  <si>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</si>
  <si>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</si>
  <si>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</si>
  <si>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</si>
  <si>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</si>
  <si>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</si>
  <si>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</si>
  <si>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</si>
  <si>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</si>
  <si>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</si>
  <si>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</si>
  <si>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</si>
  <si>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</si>
  <si>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</si>
  <si>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</si>
  <si>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</si>
  <si>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</si>
  <si>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</si>
  <si>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</si>
  <si>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</si>
  <si>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</si>
  <si>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</si>
  <si>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</si>
  <si>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</si>
  <si>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</si>
  <si>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</si>
  <si>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</si>
  <si>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</si>
  <si>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</si>
  <si>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</si>
  <si>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</si>
  <si>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</si>
  <si>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</si>
  <si>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</si>
  <si>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</si>
  <si>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</si>
  <si>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</si>
  <si>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</si>
  <si>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</si>
  <si>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</si>
  <si>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</si>
  <si>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</si>
  <si>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</si>
  <si>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</si>
  <si>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</si>
  <si>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</si>
  <si>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</si>
  <si>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</si>
  <si>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</si>
  <si>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</si>
  <si>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</si>
  <si>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</si>
  <si>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</si>
  <si>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</si>
  <si>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</si>
  <si>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</si>
  <si>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</si>
  <si>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</si>
  <si>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</si>
  <si>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</si>
  <si>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</si>
  <si>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</si>
  <si>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</si>
  <si>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</si>
  <si>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</si>
  <si>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</si>
  <si>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</si>
  <si>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</si>
  <si>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</si>
  <si>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</si>
  <si>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</si>
  <si>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</si>
  <si>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</si>
  <si>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</si>
  <si>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</si>
  <si>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</si>
  <si>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</si>
  <si>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</si>
  <si>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</si>
  <si>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</si>
  <si>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</si>
  <si>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</si>
  <si>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</si>
  <si>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</si>
  <si>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</si>
  <si>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</si>
  <si>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</si>
  <si>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</si>
  <si>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</si>
  <si>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</si>
  <si>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</si>
  <si>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</si>
  <si>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</si>
  <si>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</si>
  <si>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</si>
  <si>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</si>
  <si>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</si>
  <si>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</si>
  <si>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</si>
  <si>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</si>
  <si>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</si>
  <si>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</si>
  <si>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</si>
  <si>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</si>
  <si>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</si>
  <si>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</si>
  <si>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</si>
  <si>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</si>
  <si>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</si>
  <si>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</si>
  <si>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</si>
  <si>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</si>
  <si>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</si>
  <si>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</si>
  <si>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</si>
  <si>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</si>
  <si>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</si>
  <si>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</si>
  <si>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</si>
  <si>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</si>
  <si>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</si>
  <si>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</si>
  <si>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</si>
  <si>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</si>
  <si>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</si>
  <si>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</si>
  <si>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</si>
  <si>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</si>
  <si>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</si>
  <si>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</si>
  <si>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</si>
  <si>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</si>
  <si>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</si>
  <si>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</si>
  <si>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</si>
  <si>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</si>
  <si>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</si>
  <si>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</si>
  <si>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</si>
  <si>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</si>
  <si>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</si>
  <si>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</si>
  <si>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</si>
  <si>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</si>
  <si>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</si>
  <si>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</si>
  <si>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</si>
  <si>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</si>
  <si>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</si>
  <si>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</si>
  <si>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</si>
  <si>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</si>
  <si>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</si>
  <si>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</si>
  <si>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</si>
  <si>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</si>
  <si>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</si>
  <si>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</si>
  <si>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</si>
  <si>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</si>
  <si>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</si>
  <si>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</si>
  <si>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</si>
  <si>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</si>
  <si>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</si>
  <si>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</si>
  <si>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</si>
  <si>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</si>
  <si>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</si>
  <si>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</si>
  <si>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</si>
  <si>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</si>
  <si>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</si>
  <si>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</si>
  <si>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</si>
  <si>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</si>
  <si>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</si>
  <si>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</si>
  <si>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</si>
  <si>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</si>
  <si>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</si>
  <si>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</si>
  <si>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</si>
  <si>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</si>
  <si>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</si>
  <si>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</si>
  <si>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</si>
  <si>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</si>
  <si>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</si>
  <si>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</si>
  <si>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</si>
  <si>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</si>
  <si>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</si>
  <si>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</si>
  <si>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</si>
  <si>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</si>
  <si>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</si>
  <si>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</si>
  <si>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</si>
  <si>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</si>
  <si>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</si>
  <si>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</si>
  <si>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</si>
  <si>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</si>
  <si>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</si>
  <si>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</si>
  <si>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</si>
  <si>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</si>
  <si>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</si>
  <si>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</si>
  <si>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</si>
  <si>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</si>
  <si>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</si>
  <si>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</si>
  <si>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</si>
  <si>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</si>
  <si>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</si>
  <si>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</si>
  <si>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</si>
  <si>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</si>
  <si>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</si>
  <si>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</si>
  <si>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</si>
  <si>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</si>
  <si>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</si>
  <si>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</si>
  <si>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</si>
  <si>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</si>
  <si>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</si>
  <si>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</si>
  <si>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</si>
  <si>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</si>
  <si>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</si>
  <si>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</si>
  <si>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</si>
  <si>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</si>
  <si>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</si>
  <si>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</si>
  <si>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</si>
  <si>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</si>
  <si>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</si>
  <si>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</si>
  <si>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</si>
  <si>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</si>
  <si>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</si>
  <si>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</si>
  <si>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</si>
  <si>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</si>
  <si>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</si>
  <si>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</si>
  <si>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</si>
  <si>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</si>
  <si>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</si>
  <si>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</si>
  <si>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</si>
  <si>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</si>
  <si>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</si>
  <si>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</si>
  <si>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</si>
  <si>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</si>
  <si>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</si>
  <si>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</si>
  <si>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</si>
  <si>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</si>
  <si>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</si>
  <si>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</si>
  <si>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</si>
  <si>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</si>
  <si>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</si>
  <si>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</si>
  <si>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</si>
  <si>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</si>
  <si>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</si>
  <si>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</si>
  <si>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</si>
  <si>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</si>
  <si>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</si>
  <si>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</si>
  <si>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</si>
  <si>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</si>
  <si>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</si>
  <si>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</si>
  <si>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</si>
  <si>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</si>
  <si>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</si>
  <si>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</si>
  <si>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</si>
  <si>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</si>
  <si>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</si>
  <si>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</si>
  <si>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</si>
  <si>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</si>
  <si>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</si>
  <si>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</si>
  <si>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</si>
  <si>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</si>
  <si>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</si>
  <si>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</si>
  <si>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</si>
  <si>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</si>
  <si>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</si>
  <si>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</si>
  <si>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</si>
  <si>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</si>
  <si>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</si>
  <si>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</si>
  <si>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</si>
  <si>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</si>
  <si>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</si>
  <si>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</si>
  <si>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</si>
  <si>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</si>
  <si>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</si>
  <si>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</si>
  <si>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</si>
  <si>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</si>
  <si>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</si>
  <si>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</si>
  <si>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</si>
  <si>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</si>
  <si>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</si>
  <si>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</si>
  <si>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</si>
  <si>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</si>
  <si>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</si>
  <si>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</si>
  <si>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</si>
  <si>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</si>
  <si>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</si>
  <si>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</si>
  <si>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</si>
  <si>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</si>
  <si>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</si>
  <si>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</si>
  <si>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</si>
  <si>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</si>
  <si>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</si>
  <si>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</si>
  <si>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</si>
  <si>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</si>
  <si>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</si>
  <si>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</si>
  <si>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</si>
  <si>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</si>
  <si>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</si>
  <si>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</si>
  <si>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</si>
  <si>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</si>
  <si>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</si>
  <si>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</si>
  <si>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</si>
  <si>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</si>
  <si>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</si>
  <si>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</si>
  <si>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</si>
  <si>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</si>
  <si>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</si>
  <si>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</si>
  <si>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</si>
  <si>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</si>
  <si>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</si>
  <si>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</si>
  <si>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</si>
  <si>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</si>
  <si>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</si>
  <si>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</si>
  <si>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</si>
  <si>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</si>
  <si>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</si>
  <si>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</si>
  <si>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</si>
  <si>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</si>
  <si>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</si>
  <si>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</si>
  <si>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</si>
  <si>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</si>
  <si>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</si>
  <si>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</si>
  <si>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</si>
  <si>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</si>
  <si>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</si>
  <si>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</si>
  <si>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</si>
  <si>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</si>
  <si>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</si>
  <si>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</si>
  <si>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</si>
  <si>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</si>
  <si>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</si>
  <si>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</si>
  <si>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</si>
  <si>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</si>
  <si>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</si>
  <si>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</si>
  <si>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</si>
  <si>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</si>
  <si>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</si>
  <si>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</si>
  <si>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</si>
  <si>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</si>
  <si>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</si>
  <si>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</si>
  <si>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</si>
  <si>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</si>
  <si>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</si>
  <si>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</si>
  <si>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</si>
  <si>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</si>
  <si>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</si>
  <si>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</si>
  <si>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</si>
  <si>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</si>
  <si>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</si>
  <si>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</si>
  <si>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</si>
  <si>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</si>
  <si>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</si>
  <si>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</si>
  <si>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</si>
  <si>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</si>
  <si>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</si>
  <si>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</si>
  <si>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</si>
  <si>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</si>
  <si>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</si>
  <si>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</si>
  <si>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</si>
  <si>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</si>
  <si>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</si>
  <si>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</si>
  <si>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</si>
  <si>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</si>
  <si>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</si>
  <si>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</si>
  <si>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</si>
  <si>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</si>
  <si>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</si>
  <si>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</si>
  <si>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</si>
  <si>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</si>
  <si>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</si>
  <si>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</si>
  <si>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</si>
  <si>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</si>
  <si>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</si>
  <si>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</si>
  <si>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</si>
  <si>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</si>
  <si>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</si>
  <si>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</si>
  <si>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</si>
  <si>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</si>
  <si>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</si>
  <si>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</si>
  <si>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</si>
  <si>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</si>
  <si>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</si>
  <si>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</si>
  <si>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</si>
  <si>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</si>
  <si>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</si>
  <si>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</si>
  <si>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</si>
  <si>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</si>
  <si>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</si>
  <si>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</si>
  <si>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</si>
  <si>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</si>
  <si>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</si>
  <si>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</si>
  <si>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</si>
  <si>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</si>
  <si>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</si>
  <si>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</si>
  <si>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</si>
  <si>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</si>
  <si>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</si>
  <si>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</si>
  <si>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</si>
  <si>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</si>
  <si>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</si>
  <si>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</si>
  <si>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</si>
  <si>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</si>
  <si>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</si>
  <si>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</si>
  <si>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</si>
  <si>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</si>
  <si>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</si>
  <si>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</si>
  <si>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</si>
  <si>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</si>
  <si>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</si>
  <si>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</si>
  <si>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</si>
  <si>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</si>
  <si>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</si>
  <si>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</si>
  <si>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</si>
  <si>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</si>
  <si>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</si>
  <si>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</si>
  <si>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</si>
  <si>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</si>
  <si>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</si>
  <si>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</si>
  <si>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</si>
  <si>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</si>
  <si>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</si>
  <si>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</si>
  <si>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</si>
  <si>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</si>
  <si>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</si>
  <si>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</si>
  <si>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</si>
  <si>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</si>
  <si>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</si>
  <si>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</si>
  <si>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</si>
  <si>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</si>
  <si>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</si>
  <si>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</si>
  <si>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</si>
  <si>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</si>
  <si>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</si>
  <si>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</si>
  <si>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</si>
  <si>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</si>
  <si>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</si>
  <si>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</si>
  <si>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</si>
  <si>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</si>
  <si>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</si>
  <si>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</si>
  <si>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</si>
  <si>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</si>
  <si>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</si>
  <si>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</si>
  <si>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</si>
  <si>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</si>
  <si>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</si>
  <si>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</si>
  <si>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</si>
  <si>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</si>
  <si>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</si>
  <si>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</si>
  <si>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</si>
  <si>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</si>
  <si>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</si>
  <si>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</si>
  <si>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</si>
  <si>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</si>
  <si>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</si>
  <si>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</si>
  <si>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</si>
  <si>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</si>
  <si>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</si>
  <si>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</si>
  <si>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</si>
  <si>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</si>
  <si>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</si>
  <si>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</si>
  <si>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</si>
  <si>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</si>
  <si>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</si>
  <si>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</si>
  <si>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</si>
  <si>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</si>
  <si>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</si>
  <si>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</si>
  <si>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</si>
  <si>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</si>
  <si>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</si>
  <si>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</si>
  <si>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</si>
  <si>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</si>
  <si>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</si>
  <si>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</si>
  <si>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</si>
  <si>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</si>
  <si>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</si>
  <si>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</si>
  <si>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</si>
  <si>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</si>
  <si>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</si>
  <si>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</si>
  <si>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</si>
  <si>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</si>
  <si>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</si>
  <si>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</si>
  <si>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</si>
  <si>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</si>
  <si>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</si>
  <si>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</si>
  <si>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</si>
  <si>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</si>
  <si>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</si>
  <si>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</si>
  <si>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</si>
  <si>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</si>
  <si>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</si>
  <si>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</si>
  <si>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</si>
  <si>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</si>
  <si>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</si>
  <si>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</si>
  <si>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</si>
  <si>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</si>
  <si>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</si>
  <si>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</si>
  <si>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</si>
  <si>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</si>
  <si>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</si>
  <si>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</si>
  <si>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</si>
  <si>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</si>
  <si>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</si>
  <si>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</si>
  <si>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</si>
  <si>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</si>
  <si>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</si>
  <si>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</si>
  <si>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</si>
  <si>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</si>
  <si>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</si>
  <si>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</si>
  <si>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</si>
  <si>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</si>
  <si>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</si>
  <si>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</si>
  <si>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</si>
  <si>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</si>
  <si>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</si>
  <si>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</si>
  <si>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</si>
  <si>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</si>
  <si>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</si>
  <si>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</si>
  <si>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</si>
  <si>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</si>
  <si>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</si>
  <si>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</si>
  <si>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</si>
  <si>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</si>
  <si>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</si>
  <si>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</si>
  <si>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</si>
  <si>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</si>
  <si>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</si>
  <si>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</si>
  <si>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</si>
  <si>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</si>
  <si>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</si>
  <si>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</si>
  <si>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</si>
  <si>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</si>
  <si>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</si>
  <si>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</si>
  <si>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</si>
  <si>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</si>
  <si>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</si>
  <si>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</si>
  <si>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</si>
  <si>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</si>
  <si>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</si>
  <si>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</si>
  <si>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</si>
  <si>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</si>
  <si>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</si>
  <si>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</si>
  <si>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</si>
  <si>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</si>
  <si>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</si>
  <si>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</si>
  <si>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</si>
  <si>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</si>
  <si>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</si>
  <si>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</si>
  <si>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</si>
  <si>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</si>
  <si>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</si>
  <si>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</si>
  <si>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</si>
  <si>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</si>
  <si>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</si>
  <si>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</si>
  <si>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</si>
  <si>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</si>
  <si>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</si>
  <si>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</si>
  <si>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</si>
  <si>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</si>
  <si>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</si>
  <si>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</si>
  <si>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</si>
  <si>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</si>
  <si>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</si>
  <si>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</si>
  <si>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</si>
  <si>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</si>
  <si>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</si>
  <si>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</si>
  <si>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</si>
  <si>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</si>
  <si>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</si>
  <si>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</si>
  <si>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</si>
  <si>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</si>
  <si>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</si>
  <si>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</si>
  <si>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</si>
  <si>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</si>
  <si>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</si>
  <si>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</si>
  <si>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</si>
  <si>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</si>
  <si>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</si>
  <si>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</si>
  <si>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</si>
  <si>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</si>
  <si>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</si>
  <si>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</si>
  <si>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</si>
  <si>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</si>
  <si>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</si>
  <si>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</si>
  <si>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</si>
  <si>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</si>
  <si>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</si>
  <si>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</si>
  <si>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</si>
  <si>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</si>
  <si>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</si>
  <si>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</si>
  <si>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</si>
  <si>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</si>
  <si>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</si>
  <si>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</si>
  <si>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</si>
  <si>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</si>
  <si>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</si>
  <si>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</si>
  <si>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</si>
  <si>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</si>
  <si>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</si>
  <si>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</si>
  <si>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</si>
  <si>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</si>
  <si>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</si>
  <si>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</si>
  <si>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</si>
  <si>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</si>
  <si>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</si>
  <si>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</si>
  <si>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</si>
  <si>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</si>
  <si>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</si>
  <si>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</si>
  <si>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</si>
  <si>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</si>
  <si>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</si>
  <si>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</si>
  <si>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</si>
  <si>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</si>
  <si>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</si>
  <si>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</si>
  <si>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</si>
  <si>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</si>
  <si>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</si>
  <si>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</si>
  <si>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</si>
  <si>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</si>
  <si>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</si>
  <si>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</si>
  <si>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</si>
  <si>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</si>
  <si>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</si>
  <si>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</si>
  <si>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</si>
  <si>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</si>
  <si>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</si>
  <si>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</si>
  <si>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</si>
  <si>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</si>
  <si>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</si>
  <si>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</si>
  <si>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</si>
  <si>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</si>
  <si>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</si>
  <si>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</si>
  <si>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</si>
  <si>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</si>
  <si>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</si>
  <si>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</si>
  <si>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</si>
  <si>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</si>
  <si>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</si>
  <si>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</si>
  <si>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</si>
  <si>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</si>
  <si>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</si>
  <si>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</si>
  <si>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</si>
  <si>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</si>
  <si>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</si>
  <si>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</si>
  <si>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</si>
  <si>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</si>
  <si>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</si>
  <si>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</si>
  <si>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</si>
  <si>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</si>
  <si>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</si>
  <si>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</si>
  <si>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</si>
  <si>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</si>
  <si>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</si>
  <si>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</si>
  <si>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</si>
  <si>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</si>
  <si>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</si>
  <si>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</si>
  <si>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</si>
  <si>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</si>
  <si>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</si>
  <si>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</si>
  <si>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</si>
  <si>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</si>
  <si>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</si>
  <si>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</si>
  <si>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</si>
  <si>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</si>
  <si>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</si>
  <si>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</si>
  <si>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</si>
  <si>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</si>
  <si>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</si>
  <si>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</si>
  <si>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</si>
  <si>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</si>
  <si>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</si>
  <si>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</si>
  <si>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</si>
  <si>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</si>
  <si>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</si>
  <si>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</si>
  <si>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</si>
  <si>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</si>
  <si>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</si>
  <si>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</si>
  <si>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</si>
  <si>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</si>
  <si>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</si>
  <si>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</si>
  <si>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</si>
  <si>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</si>
  <si>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</si>
  <si>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</si>
  <si>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</si>
  <si>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</si>
  <si>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</si>
  <si>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</si>
  <si>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</si>
  <si>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</si>
  <si>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</si>
  <si>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</si>
  <si>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</si>
  <si>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</si>
  <si>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</si>
  <si>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</si>
  <si>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</si>
  <si>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</si>
  <si>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</si>
  <si>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</si>
  <si>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</si>
  <si>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</si>
  <si>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</si>
  <si>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</si>
  <si>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</si>
  <si>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</si>
  <si>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</si>
  <si>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</si>
  <si>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</si>
  <si>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</si>
  <si>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</si>
  <si>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</si>
  <si>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</si>
  <si>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</si>
  <si>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</si>
  <si>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</si>
  <si>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</si>
  <si>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</si>
  <si>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</si>
  <si>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</si>
  <si>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</si>
  <si>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</si>
  <si>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</si>
  <si>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</si>
  <si>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</si>
  <si>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</si>
  <si>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</si>
  <si>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</si>
  <si>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</si>
  <si>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</si>
  <si>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</si>
  <si>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</si>
  <si>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</si>
  <si>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</si>
  <si>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</si>
  <si>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</si>
  <si>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</si>
  <si>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</si>
  <si>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</si>
  <si>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</si>
  <si>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</si>
  <si>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</si>
  <si>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</si>
  <si>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</si>
  <si>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</si>
  <si>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</si>
  <si>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</si>
  <si>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</si>
  <si>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</si>
  <si>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</si>
  <si>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</si>
  <si>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</si>
  <si>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</si>
  <si>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</si>
  <si>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</si>
  <si>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</si>
  <si>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</si>
  <si>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</si>
  <si>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</si>
  <si>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</si>
  <si>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</si>
  <si>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</si>
  <si>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</si>
  <si>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</si>
  <si>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</si>
  <si>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</si>
  <si>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</si>
  <si>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</si>
  <si>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</si>
  <si>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</si>
  <si>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</si>
  <si>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</si>
  <si>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</si>
  <si>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</si>
  <si>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</si>
  <si>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</si>
  <si>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</si>
  <si>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</si>
  <si>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</si>
  <si>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</si>
  <si>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</si>
  <si>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</si>
  <si>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</si>
  <si>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</si>
  <si>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</si>
  <si>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</si>
  <si>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</si>
  <si>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</si>
  <si>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</si>
  <si>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</si>
  <si>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</si>
  <si>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</si>
  <si>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</si>
  <si>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</si>
  <si>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</si>
  <si>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</si>
  <si>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</si>
  <si>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</si>
  <si>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</si>
  <si>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</si>
  <si>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</si>
  <si>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</si>
  <si>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</si>
  <si>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</si>
  <si>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</si>
  <si>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</si>
  <si>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</si>
  <si>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</si>
  <si>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</si>
  <si>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</si>
  <si>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</si>
  <si>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</si>
  <si>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</si>
  <si>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</si>
  <si>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</si>
  <si>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</si>
  <si>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</si>
  <si>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</si>
  <si>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</si>
  <si>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</si>
  <si>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</si>
  <si>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</si>
  <si>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</si>
  <si>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</si>
  <si>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</si>
  <si>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</si>
  <si>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</si>
  <si>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</si>
  <si>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</si>
  <si>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</si>
  <si>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</si>
  <si>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</si>
  <si>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</si>
  <si>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</si>
  <si>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</si>
  <si>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</si>
  <si>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</si>
  <si>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</si>
  <si>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</si>
  <si>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</si>
  <si>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</si>
  <si>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</si>
  <si>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</si>
  <si>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</si>
  <si>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</si>
  <si>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</si>
  <si>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</si>
  <si>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</si>
  <si>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</si>
  <si>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</si>
  <si>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</si>
  <si>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</si>
  <si>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</si>
  <si>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</si>
  <si>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</si>
  <si>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</si>
  <si>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</si>
  <si>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</si>
  <si>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</si>
  <si>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</si>
  <si>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</si>
  <si>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</si>
  <si>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</si>
  <si>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</si>
  <si>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</si>
  <si>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</si>
  <si>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</si>
  <si>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</si>
  <si>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</si>
  <si>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</si>
  <si>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</si>
  <si>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</si>
  <si>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</si>
  <si>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</si>
  <si>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</si>
  <si>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</si>
  <si>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</si>
  <si>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</si>
  <si>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</si>
  <si>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</si>
  <si>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</si>
  <si>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</si>
  <si>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</si>
  <si>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</si>
  <si>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</si>
  <si>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</si>
  <si>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</si>
  <si>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</si>
  <si>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</si>
  <si>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</si>
  <si>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</si>
  <si>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</si>
  <si>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</si>
  <si>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</si>
  <si>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</si>
  <si>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</si>
  <si>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</si>
  <si>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</si>
  <si>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</si>
  <si>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</si>
  <si>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</si>
  <si>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</si>
  <si>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</si>
  <si>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</si>
  <si>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</si>
  <si>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</si>
  <si>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</si>
  <si>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</si>
  <si>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</si>
  <si>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</si>
  <si>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</si>
  <si>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</si>
  <si>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</si>
  <si>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</si>
  <si>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</si>
  <si>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</si>
  <si>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</si>
  <si>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</si>
  <si>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</si>
  <si>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</si>
  <si>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</si>
  <si>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</si>
  <si>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</si>
  <si>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</si>
  <si>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</si>
  <si>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</si>
  <si>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</si>
  <si>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</si>
  <si>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</si>
  <si>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</si>
  <si>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</si>
  <si>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</si>
  <si>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</si>
  <si>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</si>
  <si>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</si>
  <si>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</si>
  <si>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</si>
  <si>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</si>
  <si>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</si>
  <si>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</si>
  <si>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</si>
  <si>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</si>
  <si>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</si>
  <si>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</si>
  <si>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</si>
  <si>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</si>
  <si>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</si>
  <si>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</si>
  <si>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</si>
  <si>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</si>
  <si>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</si>
  <si>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</si>
  <si>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</si>
  <si>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</si>
  <si>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</si>
  <si>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</si>
  <si>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</si>
  <si>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</si>
  <si>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</si>
  <si>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</si>
  <si>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</si>
  <si>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</si>
  <si>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</si>
  <si>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</si>
  <si>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</si>
  <si>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</si>
  <si>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</si>
  <si>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</si>
  <si>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</si>
  <si>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</si>
  <si>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</si>
  <si>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</si>
  <si>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</si>
  <si>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</si>
  <si>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</si>
  <si>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</si>
  <si>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</si>
  <si>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</si>
  <si>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</si>
  <si>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</si>
  <si>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</si>
  <si>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</si>
  <si>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</si>
  <si>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</si>
  <si>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</si>
  <si>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</si>
  <si>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</si>
  <si>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</si>
  <si>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</si>
  <si>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</si>
  <si>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</si>
  <si>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</si>
  <si>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2020 y al 30 de marzo de 2021 (b)</t>
  </si>
  <si>
    <t>Del 1 de enero al 30 de marzo de 2021 (b)</t>
  </si>
  <si>
    <t>Instituto Municipal de Vivienda de San Miguel de Allende, Gto.</t>
  </si>
  <si>
    <t>NO APLICA</t>
  </si>
  <si>
    <t>SIN INFORMACION 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</si>
</sst>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52" workbookViewId="0">
      <selection activeCell="B66" sqref="B66:D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12645849</v>
      </c>
      <c r="C8" s="40">
        <f t="shared" ref="C8:D8" si="0">SUM(C9:C11)</f>
        <v>5496281.54</v>
      </c>
      <c r="D8" s="40">
        <f t="shared" si="0"/>
        <v>5327441.54</v>
      </c>
    </row>
    <row r="9" spans="1:11" x14ac:dyDescent="0.25">
      <c r="A9" s="53" t="s">
        <v>169</v>
      </c>
      <c r="B9" s="23">
        <v>12645849</v>
      </c>
      <c r="C9" s="23">
        <v>5496281.54</v>
      </c>
      <c r="D9" s="23">
        <v>5327441.54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12645849</v>
      </c>
      <c r="C13" s="40">
        <f t="shared" ref="C13:D13" si="1">C14+C15</f>
        <v>5826575.2699999996</v>
      </c>
      <c r="D13" s="40">
        <f t="shared" si="1"/>
        <v>5820343.6500000004</v>
      </c>
    </row>
    <row r="14" spans="1:11" x14ac:dyDescent="0.25">
      <c r="A14" s="53" t="s">
        <v>172</v>
      </c>
      <c r="B14" s="23">
        <v>12645849</v>
      </c>
      <c r="C14" s="23">
        <v>5826575.2699999996</v>
      </c>
      <c r="D14" s="23">
        <v>5820343.6500000004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697692.34</v>
      </c>
      <c r="D17" s="40">
        <f>D18+D19</f>
        <v>697692.34</v>
      </c>
    </row>
    <row r="18" spans="1:4" x14ac:dyDescent="0.25">
      <c r="A18" s="53" t="s">
        <v>175</v>
      </c>
      <c r="B18" s="119">
        <v>0</v>
      </c>
      <c r="C18" s="148">
        <v>697692.34</v>
      </c>
      <c r="D18" s="148">
        <v>697692.34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367398.61000000045</v>
      </c>
      <c r="D21" s="40">
        <f t="shared" si="3"/>
        <v>204790.22999999963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367398.61000000045</v>
      </c>
      <c r="D23" s="40">
        <f t="shared" si="4"/>
        <v>204790.22999999963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-330293.72999999952</v>
      </c>
      <c r="D25" s="40">
        <f>D23-D17</f>
        <v>-492902.11000000034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ht="14.25" x14ac:dyDescent="0.45">
      <c r="A30" s="53" t="s">
        <v>187</v>
      </c>
      <c r="B30" s="60">
        <v>0</v>
      </c>
      <c r="C30" s="60">
        <v>0</v>
      </c>
      <c r="D30" s="60">
        <v>0</v>
      </c>
    </row>
    <row r="31" spans="1:4" ht="14.25" x14ac:dyDescent="0.45">
      <c r="A31" s="53" t="s">
        <v>188</v>
      </c>
      <c r="B31" s="60">
        <v>0</v>
      </c>
      <c r="C31" s="60">
        <v>0</v>
      </c>
      <c r="D31" s="60">
        <v>0</v>
      </c>
    </row>
    <row r="32" spans="1:4" ht="14.25" x14ac:dyDescent="0.45">
      <c r="A32" s="54"/>
      <c r="B32" s="54"/>
      <c r="C32" s="54"/>
      <c r="D32" s="54"/>
    </row>
    <row r="33" spans="1:4" ht="14.25" x14ac:dyDescent="0.45">
      <c r="A33" s="55" t="s">
        <v>189</v>
      </c>
      <c r="B33" s="61">
        <f>B25+B29</f>
        <v>0</v>
      </c>
      <c r="C33" s="61">
        <f t="shared" ref="C33:D33" si="7">C25+C29</f>
        <v>-330293.72999999952</v>
      </c>
      <c r="D33" s="61">
        <f t="shared" si="7"/>
        <v>-492902.11000000034</v>
      </c>
    </row>
    <row r="34" spans="1:4" ht="14.25" x14ac:dyDescent="0.4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12645849</v>
      </c>
      <c r="C48" s="124">
        <f>C9</f>
        <v>5496281.54</v>
      </c>
      <c r="D48" s="124">
        <f t="shared" ref="D48" si="11">D9</f>
        <v>5327441.54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12645849</v>
      </c>
      <c r="C53" s="60">
        <f t="shared" ref="C53:D53" si="13">C14</f>
        <v>5826575.2699999996</v>
      </c>
      <c r="D53" s="60">
        <f t="shared" si="13"/>
        <v>5820343.6500000004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697692.34</v>
      </c>
      <c r="D55" s="60">
        <f t="shared" si="14"/>
        <v>697692.34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367398.61000000045</v>
      </c>
      <c r="D57" s="61">
        <f t="shared" ref="D57" si="15">D48+D49-D53+D55</f>
        <v>204790.22999999963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367398.61000000045</v>
      </c>
      <c r="D59" s="61">
        <f t="shared" si="16"/>
        <v>204790.22999999963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12645849</v>
      </c>
      <c r="Q2" s="18">
        <f>'Formato 4'!C8</f>
        <v>5496281.54</v>
      </c>
      <c r="R2" s="18">
        <f>'Formato 4'!D8</f>
        <v>5327441.54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12645849</v>
      </c>
      <c r="Q3" s="18">
        <f>'Formato 4'!C9</f>
        <v>5496281.54</v>
      </c>
      <c r="R3" s="18">
        <f>'Formato 4'!D9</f>
        <v>5327441.54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12645849</v>
      </c>
      <c r="Q6" s="18">
        <f>'Formato 4'!C13</f>
        <v>5826575.2699999996</v>
      </c>
      <c r="R6" s="18">
        <f>'Formato 4'!D13</f>
        <v>5820343.6500000004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12645849</v>
      </c>
      <c r="Q7" s="18">
        <f>'Formato 4'!C14</f>
        <v>5826575.2699999996</v>
      </c>
      <c r="R7" s="18">
        <f>'Formato 4'!D14</f>
        <v>5820343.6500000004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697692.34</v>
      </c>
      <c r="R9" s="18">
        <f>'Formato 4'!D17</f>
        <v>697692.34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697692.34</v>
      </c>
      <c r="R10" s="18">
        <f>'Formato 4'!D18</f>
        <v>697692.34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367398.61000000045</v>
      </c>
      <c r="R12" s="18">
        <f>'Formato 4'!D21</f>
        <v>204790.22999999963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367398.61000000045</v>
      </c>
      <c r="R13" s="18">
        <f>'Formato 4'!D23</f>
        <v>204790.22999999963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-330293.72999999952</v>
      </c>
      <c r="R14" s="18">
        <f>'Formato 4'!D25</f>
        <v>-492902.11000000034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-330293.72999999952</v>
      </c>
      <c r="R18">
        <f>'Formato 4'!D33</f>
        <v>-492902.11000000034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12645849</v>
      </c>
      <c r="Q26">
        <f>'Formato 4'!C48</f>
        <v>5496281.54</v>
      </c>
      <c r="R26">
        <f>'Formato 4'!D48</f>
        <v>5327441.54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12645849</v>
      </c>
      <c r="Q30">
        <f>'Formato 4'!C53</f>
        <v>5826575.2699999996</v>
      </c>
      <c r="R30">
        <f>'Formato 4'!D53</f>
        <v>5820343.6500000004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697692.34</v>
      </c>
      <c r="R31">
        <f>'Formato 4'!D55</f>
        <v>697692.34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43" zoomScale="85" zoomScaleNormal="85" workbookViewId="0">
      <selection activeCell="B73" sqref="B73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293059</v>
      </c>
      <c r="C13" s="60">
        <v>0</v>
      </c>
      <c r="D13" s="60">
        <v>293059</v>
      </c>
      <c r="E13" s="60">
        <v>136942.04</v>
      </c>
      <c r="F13" s="60">
        <v>136942.04</v>
      </c>
      <c r="G13" s="60">
        <f t="shared" si="0"/>
        <v>-156116.96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12352790</v>
      </c>
      <c r="C15" s="60">
        <v>111210</v>
      </c>
      <c r="D15" s="60">
        <v>12464000</v>
      </c>
      <c r="E15" s="60">
        <v>359339.5</v>
      </c>
      <c r="F15" s="60">
        <v>190499.5</v>
      </c>
      <c r="G15" s="60">
        <f t="shared" si="0"/>
        <v>-12162290.5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5000000</v>
      </c>
      <c r="D34" s="60">
        <v>5000000</v>
      </c>
      <c r="E34" s="60">
        <v>5000000</v>
      </c>
      <c r="F34" s="60">
        <v>5000000</v>
      </c>
      <c r="G34" s="60">
        <f t="shared" si="4"/>
        <v>5000000</v>
      </c>
    </row>
    <row r="35" spans="1:8" ht="14.25" x14ac:dyDescent="0.4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ht="14.25" x14ac:dyDescent="0.4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ht="14.25" x14ac:dyDescent="0.4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12645849</v>
      </c>
      <c r="C41" s="61">
        <f t="shared" ref="C41:E41" si="7">SUM(C9,C10,C11,C12,C13,C14,C15,C16,C28,C34,C35,C37)</f>
        <v>5111210</v>
      </c>
      <c r="D41" s="61">
        <f t="shared" si="7"/>
        <v>17757059</v>
      </c>
      <c r="E41" s="61">
        <f t="shared" si="7"/>
        <v>5496281.54</v>
      </c>
      <c r="F41" s="61">
        <f>SUM(F9,F10,F11,F12,F13,F14,F15,F16,F28,F34,F35,F37)</f>
        <v>5327441.54</v>
      </c>
      <c r="G41" s="61">
        <f>SUM(G9,G10,G11,G12,G13,G14,G15,G16,G28,G34,G35,G37)</f>
        <v>-7318407.4600000009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7442550.7699999996</v>
      </c>
      <c r="D67" s="61">
        <f t="shared" si="14"/>
        <v>7442550.7699999996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7442550.7699999996</v>
      </c>
      <c r="D68" s="60">
        <v>7442550.7699999996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12645849</v>
      </c>
      <c r="C70" s="61">
        <f t="shared" ref="C70:G70" si="15">C41+C65+C67</f>
        <v>12553760.77</v>
      </c>
      <c r="D70" s="61">
        <f t="shared" si="15"/>
        <v>25199609.77</v>
      </c>
      <c r="E70" s="61">
        <f t="shared" si="15"/>
        <v>5496281.54</v>
      </c>
      <c r="F70" s="61">
        <f t="shared" si="15"/>
        <v>5327441.54</v>
      </c>
      <c r="G70" s="61">
        <f t="shared" si="15"/>
        <v>-7318407.4600000009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7442550.7699999996</v>
      </c>
      <c r="D73" s="60">
        <v>7442550.7699999996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7442550.7699999996</v>
      </c>
      <c r="D75" s="61">
        <f t="shared" si="16"/>
        <v>7442550.7699999996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293059</v>
      </c>
      <c r="Q7" s="18">
        <f>'Formato 5'!C13</f>
        <v>0</v>
      </c>
      <c r="R7" s="18">
        <f>'Formato 5'!D13</f>
        <v>293059</v>
      </c>
      <c r="S7" s="18">
        <f>'Formato 5'!E13</f>
        <v>136942.04</v>
      </c>
      <c r="T7" s="18">
        <f>'Formato 5'!F13</f>
        <v>136942.04</v>
      </c>
      <c r="U7" s="18">
        <f>'Formato 5'!G13</f>
        <v>-156116.96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12352790</v>
      </c>
      <c r="Q9" s="18">
        <f>'Formato 5'!C15</f>
        <v>111210</v>
      </c>
      <c r="R9" s="18">
        <f>'Formato 5'!D15</f>
        <v>12464000</v>
      </c>
      <c r="S9" s="18">
        <f>'Formato 5'!E15</f>
        <v>359339.5</v>
      </c>
      <c r="T9" s="18">
        <f>'Formato 5'!F15</f>
        <v>190499.5</v>
      </c>
      <c r="U9" s="18">
        <f>'Formato 5'!G15</f>
        <v>-12162290.5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5000000</v>
      </c>
      <c r="R28" s="18">
        <f>'Formato 5'!D34</f>
        <v>5000000</v>
      </c>
      <c r="S28" s="18">
        <f>'Formato 5'!E34</f>
        <v>5000000</v>
      </c>
      <c r="T28" s="18">
        <f>'Formato 5'!F34</f>
        <v>5000000</v>
      </c>
      <c r="U28" s="18">
        <f>'Formato 5'!G34</f>
        <v>5000000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12645849</v>
      </c>
      <c r="Q34">
        <f>'Formato 5'!C41</f>
        <v>5111210</v>
      </c>
      <c r="R34">
        <f>'Formato 5'!D41</f>
        <v>17757059</v>
      </c>
      <c r="S34">
        <f>'Formato 5'!E41</f>
        <v>5496281.54</v>
      </c>
      <c r="T34">
        <f>'Formato 5'!F41</f>
        <v>5327441.54</v>
      </c>
      <c r="U34">
        <f>'Formato 5'!G41</f>
        <v>-7318407.4600000009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7442550.7699999996</v>
      </c>
      <c r="R57">
        <f>'Formato 5'!D67</f>
        <v>7442550.7699999996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7442550.7699999996</v>
      </c>
      <c r="R58">
        <f>'Formato 5'!D68</f>
        <v>7442550.7699999996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7442550.7699999996</v>
      </c>
      <c r="R60">
        <f>'Formato 5'!D73</f>
        <v>7442550.7699999996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7442550.7699999996</v>
      </c>
      <c r="R62">
        <f>'Formato 5'!D75</f>
        <v>7442550.7699999996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5" zoomScale="120" zoomScaleNormal="120" zoomScalePageLayoutView="90" workbookViewId="0">
      <selection activeCell="B151" sqref="B151:F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Vivienda de San Miguel de Allende,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12645849</v>
      </c>
      <c r="C9" s="79">
        <f t="shared" ref="C9:G9" si="0">SUM(C10,C18,C28,C38,C48,C58,C62,C71,C75)</f>
        <v>12553760.77</v>
      </c>
      <c r="D9" s="79">
        <f t="shared" si="0"/>
        <v>25199609.77</v>
      </c>
      <c r="E9" s="79">
        <f t="shared" si="0"/>
        <v>5826575.2699999996</v>
      </c>
      <c r="F9" s="79">
        <f t="shared" si="0"/>
        <v>5820343.6499999994</v>
      </c>
      <c r="G9" s="79">
        <f t="shared" si="0"/>
        <v>19373034.5</v>
      </c>
    </row>
    <row r="10" spans="1:7" ht="14.25" x14ac:dyDescent="0.45">
      <c r="A10" s="83" t="s">
        <v>286</v>
      </c>
      <c r="B10" s="80">
        <f>SUM(B11:B17)</f>
        <v>925179</v>
      </c>
      <c r="C10" s="80">
        <f t="shared" ref="C10:F10" si="1">SUM(C11:C17)</f>
        <v>2450190.3699999996</v>
      </c>
      <c r="D10" s="80">
        <f t="shared" si="1"/>
        <v>3375369.3699999996</v>
      </c>
      <c r="E10" s="80">
        <f t="shared" si="1"/>
        <v>540823.38</v>
      </c>
      <c r="F10" s="80">
        <f t="shared" si="1"/>
        <v>540823.38</v>
      </c>
      <c r="G10" s="80">
        <f>SUM(G11:G17)</f>
        <v>2834545.9899999998</v>
      </c>
    </row>
    <row r="11" spans="1:7" x14ac:dyDescent="0.25">
      <c r="A11" s="84" t="s">
        <v>287</v>
      </c>
      <c r="B11" s="80">
        <v>86549</v>
      </c>
      <c r="C11" s="80">
        <v>2163705.7599999998</v>
      </c>
      <c r="D11" s="80">
        <v>2250254.7599999998</v>
      </c>
      <c r="E11" s="80">
        <v>517865.07</v>
      </c>
      <c r="F11" s="80">
        <v>517865.07</v>
      </c>
      <c r="G11" s="80">
        <f>D11-E11</f>
        <v>1732389.6899999997</v>
      </c>
    </row>
    <row r="12" spans="1:7" x14ac:dyDescent="0.25">
      <c r="A12" s="84" t="s">
        <v>288</v>
      </c>
      <c r="B12" s="80">
        <v>7727</v>
      </c>
      <c r="C12" s="80">
        <v>13797.61</v>
      </c>
      <c r="D12" s="80">
        <v>21524.61</v>
      </c>
      <c r="E12" s="80">
        <v>3302.31</v>
      </c>
      <c r="F12" s="80">
        <v>3302.31</v>
      </c>
      <c r="G12" s="80">
        <f>D12-E12</f>
        <v>18222.3</v>
      </c>
    </row>
    <row r="13" spans="1:7" x14ac:dyDescent="0.25">
      <c r="A13" s="84" t="s">
        <v>289</v>
      </c>
      <c r="B13" s="80">
        <v>10909</v>
      </c>
      <c r="C13" s="80">
        <v>272687</v>
      </c>
      <c r="D13" s="80">
        <v>283596</v>
      </c>
      <c r="E13" s="80">
        <v>0</v>
      </c>
      <c r="F13" s="80">
        <v>0</v>
      </c>
      <c r="G13" s="80">
        <f t="shared" ref="G13:G17" si="2">D13-E13</f>
        <v>283596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819994</v>
      </c>
      <c r="C15" s="80">
        <v>0</v>
      </c>
      <c r="D15" s="80">
        <v>819994</v>
      </c>
      <c r="E15" s="80">
        <v>19656</v>
      </c>
      <c r="F15" s="80">
        <v>19656</v>
      </c>
      <c r="G15" s="80">
        <f t="shared" si="2"/>
        <v>800338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372000</v>
      </c>
      <c r="C18" s="80">
        <f t="shared" ref="C18:F18" si="3">SUM(C19:C27)</f>
        <v>57500</v>
      </c>
      <c r="D18" s="80">
        <f t="shared" si="3"/>
        <v>429500</v>
      </c>
      <c r="E18" s="80">
        <f t="shared" si="3"/>
        <v>77070.92</v>
      </c>
      <c r="F18" s="80">
        <f t="shared" si="3"/>
        <v>73639.3</v>
      </c>
      <c r="G18" s="80">
        <f>SUM(G19:G27)</f>
        <v>352429.08</v>
      </c>
    </row>
    <row r="19" spans="1:7" x14ac:dyDescent="0.25">
      <c r="A19" s="84" t="s">
        <v>295</v>
      </c>
      <c r="B19" s="80">
        <v>81000</v>
      </c>
      <c r="C19" s="80">
        <v>5000</v>
      </c>
      <c r="D19" s="80">
        <v>86000</v>
      </c>
      <c r="E19" s="80">
        <v>5142.7299999999996</v>
      </c>
      <c r="F19" s="80">
        <v>5142.7299999999996</v>
      </c>
      <c r="G19" s="80">
        <f>D19-E19</f>
        <v>80857.27</v>
      </c>
    </row>
    <row r="20" spans="1:7" x14ac:dyDescent="0.25">
      <c r="A20" s="84" t="s">
        <v>296</v>
      </c>
      <c r="B20" s="80">
        <v>5000</v>
      </c>
      <c r="C20" s="80">
        <v>2500</v>
      </c>
      <c r="D20" s="80">
        <v>7500</v>
      </c>
      <c r="E20" s="80">
        <v>1026.5</v>
      </c>
      <c r="F20" s="80">
        <v>1026.5</v>
      </c>
      <c r="G20" s="80">
        <f t="shared" ref="G20:G27" si="4">D20-E20</f>
        <v>6473.5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170000</v>
      </c>
      <c r="C23" s="80">
        <v>30000</v>
      </c>
      <c r="D23" s="80">
        <v>200000</v>
      </c>
      <c r="E23" s="80">
        <v>50514.32</v>
      </c>
      <c r="F23" s="80">
        <v>49366.32</v>
      </c>
      <c r="G23" s="80">
        <f t="shared" si="4"/>
        <v>149485.68</v>
      </c>
    </row>
    <row r="24" spans="1:7" x14ac:dyDescent="0.25">
      <c r="A24" s="84" t="s">
        <v>300</v>
      </c>
      <c r="B24" s="80">
        <v>80000</v>
      </c>
      <c r="C24" s="80">
        <v>20000</v>
      </c>
      <c r="D24" s="80">
        <v>100000</v>
      </c>
      <c r="E24" s="80">
        <v>20306.169999999998</v>
      </c>
      <c r="F24" s="80">
        <v>18022.55</v>
      </c>
      <c r="G24" s="80">
        <f t="shared" si="4"/>
        <v>79693.83</v>
      </c>
    </row>
    <row r="25" spans="1:7" x14ac:dyDescent="0.25">
      <c r="A25" s="84" t="s">
        <v>301</v>
      </c>
      <c r="B25" s="80">
        <v>20000</v>
      </c>
      <c r="C25" s="80">
        <v>0</v>
      </c>
      <c r="D25" s="80">
        <v>20000</v>
      </c>
      <c r="E25" s="80">
        <v>0</v>
      </c>
      <c r="F25" s="80">
        <v>0</v>
      </c>
      <c r="G25" s="80">
        <f t="shared" si="4"/>
        <v>20000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16000</v>
      </c>
      <c r="C27" s="80">
        <v>0</v>
      </c>
      <c r="D27" s="80">
        <v>16000</v>
      </c>
      <c r="E27" s="80">
        <v>81.2</v>
      </c>
      <c r="F27" s="80">
        <v>81.2</v>
      </c>
      <c r="G27" s="80">
        <f t="shared" si="4"/>
        <v>15918.8</v>
      </c>
    </row>
    <row r="28" spans="1:7" x14ac:dyDescent="0.25">
      <c r="A28" s="83" t="s">
        <v>304</v>
      </c>
      <c r="B28" s="80">
        <f>SUM(B29:B37)</f>
        <v>865883.37</v>
      </c>
      <c r="C28" s="80">
        <f t="shared" ref="C28:G28" si="5">SUM(C29:C37)</f>
        <v>5273198.63</v>
      </c>
      <c r="D28" s="80">
        <f t="shared" si="5"/>
        <v>6139082</v>
      </c>
      <c r="E28" s="80">
        <f t="shared" si="5"/>
        <v>5208680.97</v>
      </c>
      <c r="F28" s="80">
        <f t="shared" si="5"/>
        <v>5205880.97</v>
      </c>
      <c r="G28" s="80">
        <f t="shared" si="5"/>
        <v>930401.03000000049</v>
      </c>
    </row>
    <row r="29" spans="1:7" x14ac:dyDescent="0.25">
      <c r="A29" s="84" t="s">
        <v>305</v>
      </c>
      <c r="B29" s="80">
        <v>24000</v>
      </c>
      <c r="C29" s="80">
        <v>19000</v>
      </c>
      <c r="D29" s="80">
        <v>43000</v>
      </c>
      <c r="E29" s="80">
        <v>7201</v>
      </c>
      <c r="F29" s="80">
        <v>7201</v>
      </c>
      <c r="G29" s="80">
        <f>D29-E29</f>
        <v>35799</v>
      </c>
    </row>
    <row r="30" spans="1:7" x14ac:dyDescent="0.25">
      <c r="A30" s="84" t="s">
        <v>306</v>
      </c>
      <c r="B30" s="80">
        <v>60000</v>
      </c>
      <c r="C30" s="80">
        <v>0</v>
      </c>
      <c r="D30" s="80">
        <v>60000</v>
      </c>
      <c r="E30" s="80">
        <v>11209.08</v>
      </c>
      <c r="F30" s="80">
        <v>11209.08</v>
      </c>
      <c r="G30" s="80">
        <f t="shared" ref="G30:G37" si="6">D30-E30</f>
        <v>48790.92</v>
      </c>
    </row>
    <row r="31" spans="1:7" x14ac:dyDescent="0.25">
      <c r="A31" s="84" t="s">
        <v>307</v>
      </c>
      <c r="B31" s="80">
        <v>443301.37</v>
      </c>
      <c r="C31" s="80">
        <v>209198.63</v>
      </c>
      <c r="D31" s="80">
        <v>652500</v>
      </c>
      <c r="E31" s="80">
        <v>147800.82999999999</v>
      </c>
      <c r="F31" s="80">
        <v>145000.82999999999</v>
      </c>
      <c r="G31" s="80">
        <f t="shared" si="6"/>
        <v>504699.17000000004</v>
      </c>
    </row>
    <row r="32" spans="1:7" x14ac:dyDescent="0.25">
      <c r="A32" s="84" t="s">
        <v>308</v>
      </c>
      <c r="B32" s="80">
        <v>120000</v>
      </c>
      <c r="C32" s="80">
        <v>20000</v>
      </c>
      <c r="D32" s="80">
        <v>140000</v>
      </c>
      <c r="E32" s="80">
        <v>30950.69</v>
      </c>
      <c r="F32" s="80">
        <v>30950.69</v>
      </c>
      <c r="G32" s="80">
        <f t="shared" si="6"/>
        <v>109049.31</v>
      </c>
    </row>
    <row r="33" spans="1:7" x14ac:dyDescent="0.25">
      <c r="A33" s="84" t="s">
        <v>309</v>
      </c>
      <c r="B33" s="80">
        <v>79000</v>
      </c>
      <c r="C33" s="80">
        <v>0</v>
      </c>
      <c r="D33" s="80">
        <v>79000</v>
      </c>
      <c r="E33" s="80">
        <v>870</v>
      </c>
      <c r="F33" s="80">
        <v>870</v>
      </c>
      <c r="G33" s="80">
        <f t="shared" si="6"/>
        <v>78130</v>
      </c>
    </row>
    <row r="34" spans="1:7" x14ac:dyDescent="0.25">
      <c r="A34" s="84" t="s">
        <v>310</v>
      </c>
      <c r="B34" s="80">
        <v>10000</v>
      </c>
      <c r="C34" s="80">
        <v>0</v>
      </c>
      <c r="D34" s="80">
        <v>10000</v>
      </c>
      <c r="E34" s="80">
        <v>0</v>
      </c>
      <c r="F34" s="80">
        <v>0</v>
      </c>
      <c r="G34" s="80">
        <f t="shared" si="6"/>
        <v>10000</v>
      </c>
    </row>
    <row r="35" spans="1:7" x14ac:dyDescent="0.25">
      <c r="A35" s="84" t="s">
        <v>311</v>
      </c>
      <c r="B35" s="80">
        <v>6000</v>
      </c>
      <c r="C35" s="80">
        <v>0</v>
      </c>
      <c r="D35" s="80">
        <v>6000</v>
      </c>
      <c r="E35" s="80">
        <v>710</v>
      </c>
      <c r="F35" s="80">
        <v>710</v>
      </c>
      <c r="G35" s="80">
        <f t="shared" si="6"/>
        <v>5290</v>
      </c>
    </row>
    <row r="36" spans="1:7" x14ac:dyDescent="0.25">
      <c r="A36" s="84" t="s">
        <v>312</v>
      </c>
      <c r="B36" s="80">
        <v>45000</v>
      </c>
      <c r="C36" s="80">
        <v>5000</v>
      </c>
      <c r="D36" s="80">
        <v>50000</v>
      </c>
      <c r="E36" s="80">
        <v>3432.52</v>
      </c>
      <c r="F36" s="80">
        <v>3432.52</v>
      </c>
      <c r="G36" s="80">
        <f t="shared" si="6"/>
        <v>46567.48</v>
      </c>
    </row>
    <row r="37" spans="1:7" x14ac:dyDescent="0.25">
      <c r="A37" s="84" t="s">
        <v>313</v>
      </c>
      <c r="B37" s="80">
        <v>78582</v>
      </c>
      <c r="C37" s="80">
        <v>5020000</v>
      </c>
      <c r="D37" s="80">
        <v>5098582</v>
      </c>
      <c r="E37" s="80">
        <v>5006506.8499999996</v>
      </c>
      <c r="F37" s="80">
        <v>5006506.8499999996</v>
      </c>
      <c r="G37" s="80">
        <f t="shared" si="6"/>
        <v>92075.150000000373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3340000</v>
      </c>
      <c r="D48" s="80">
        <f t="shared" si="9"/>
        <v>3340000</v>
      </c>
      <c r="E48" s="80">
        <f t="shared" si="9"/>
        <v>0</v>
      </c>
      <c r="F48" s="80">
        <f t="shared" si="9"/>
        <v>0</v>
      </c>
      <c r="G48" s="80">
        <f t="shared" si="9"/>
        <v>3340000</v>
      </c>
    </row>
    <row r="49" spans="1:7" x14ac:dyDescent="0.25">
      <c r="A49" s="84" t="s">
        <v>325</v>
      </c>
      <c r="B49" s="80">
        <v>0</v>
      </c>
      <c r="C49" s="80">
        <v>55000</v>
      </c>
      <c r="D49" s="80">
        <v>55000</v>
      </c>
      <c r="E49" s="80">
        <v>0</v>
      </c>
      <c r="F49" s="80">
        <v>0</v>
      </c>
      <c r="G49" s="80">
        <f>D49-E49</f>
        <v>55000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285000</v>
      </c>
      <c r="D52" s="80">
        <v>285000</v>
      </c>
      <c r="E52" s="80">
        <v>0</v>
      </c>
      <c r="F52" s="80">
        <v>0</v>
      </c>
      <c r="G52" s="80">
        <f t="shared" si="10"/>
        <v>285000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3000000</v>
      </c>
      <c r="D56" s="80">
        <v>3000000</v>
      </c>
      <c r="E56" s="80">
        <v>0</v>
      </c>
      <c r="F56" s="80">
        <v>0</v>
      </c>
      <c r="G56" s="80">
        <f t="shared" si="10"/>
        <v>3000000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10482786.630000001</v>
      </c>
      <c r="C62" s="80">
        <f t="shared" ref="C62:G62" si="13">SUM(C63:C67,C69:C70)</f>
        <v>1432871.77</v>
      </c>
      <c r="D62" s="80">
        <f t="shared" si="13"/>
        <v>11915658.4</v>
      </c>
      <c r="E62" s="80">
        <f t="shared" si="13"/>
        <v>0</v>
      </c>
      <c r="F62" s="80">
        <f t="shared" si="13"/>
        <v>0</v>
      </c>
      <c r="G62" s="80">
        <f t="shared" si="13"/>
        <v>11915658.4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1000000</v>
      </c>
      <c r="D66" s="80">
        <v>1000000</v>
      </c>
      <c r="E66" s="80">
        <v>0</v>
      </c>
      <c r="F66" s="80">
        <v>0</v>
      </c>
      <c r="G66" s="80">
        <f t="shared" si="14"/>
        <v>1000000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10482786.630000001</v>
      </c>
      <c r="C70" s="80">
        <v>432871.77</v>
      </c>
      <c r="D70" s="80">
        <v>10915658.4</v>
      </c>
      <c r="E70" s="80">
        <v>0</v>
      </c>
      <c r="F70" s="80">
        <v>0</v>
      </c>
      <c r="G70" s="80">
        <f t="shared" si="14"/>
        <v>10915658.4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12645849</v>
      </c>
      <c r="C159" s="79">
        <f t="shared" ref="C159:G159" si="38">C9+C84</f>
        <v>12553760.77</v>
      </c>
      <c r="D159" s="79">
        <f t="shared" si="38"/>
        <v>25199609.77</v>
      </c>
      <c r="E159" s="79">
        <f t="shared" si="38"/>
        <v>5826575.2699999996</v>
      </c>
      <c r="F159" s="79">
        <f t="shared" si="38"/>
        <v>5820343.6499999994</v>
      </c>
      <c r="G159" s="79">
        <f t="shared" si="38"/>
        <v>19373034.5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12645849</v>
      </c>
      <c r="Q2" s="18">
        <f>'Formato 6 a)'!C9</f>
        <v>12553760.77</v>
      </c>
      <c r="R2" s="18">
        <f>'Formato 6 a)'!D9</f>
        <v>25199609.77</v>
      </c>
      <c r="S2" s="18">
        <f>'Formato 6 a)'!E9</f>
        <v>5826575.2699999996</v>
      </c>
      <c r="T2" s="18">
        <f>'Formato 6 a)'!F9</f>
        <v>5820343.6499999994</v>
      </c>
      <c r="U2" s="18">
        <f>'Formato 6 a)'!G9</f>
        <v>19373034.5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925179</v>
      </c>
      <c r="Q3" s="18">
        <f>'Formato 6 a)'!C10</f>
        <v>2450190.3699999996</v>
      </c>
      <c r="R3" s="18">
        <f>'Formato 6 a)'!D10</f>
        <v>3375369.3699999996</v>
      </c>
      <c r="S3" s="18">
        <f>'Formato 6 a)'!E10</f>
        <v>540823.38</v>
      </c>
      <c r="T3" s="18">
        <f>'Formato 6 a)'!F10</f>
        <v>540823.38</v>
      </c>
      <c r="U3" s="18">
        <f>'Formato 6 a)'!G10</f>
        <v>2834545.9899999998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86549</v>
      </c>
      <c r="Q4" s="18">
        <f>'Formato 6 a)'!C11</f>
        <v>2163705.7599999998</v>
      </c>
      <c r="R4" s="18">
        <f>'Formato 6 a)'!D11</f>
        <v>2250254.7599999998</v>
      </c>
      <c r="S4" s="18">
        <f>'Formato 6 a)'!E11</f>
        <v>517865.07</v>
      </c>
      <c r="T4" s="18">
        <f>'Formato 6 a)'!F11</f>
        <v>517865.07</v>
      </c>
      <c r="U4" s="18">
        <f>'Formato 6 a)'!G11</f>
        <v>1732389.6899999997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7727</v>
      </c>
      <c r="Q5" s="18">
        <f>'Formato 6 a)'!C12</f>
        <v>13797.61</v>
      </c>
      <c r="R5" s="18">
        <f>'Formato 6 a)'!D12</f>
        <v>21524.61</v>
      </c>
      <c r="S5" s="18">
        <f>'Formato 6 a)'!E12</f>
        <v>3302.31</v>
      </c>
      <c r="T5" s="18">
        <f>'Formato 6 a)'!F12</f>
        <v>3302.31</v>
      </c>
      <c r="U5" s="18">
        <f>'Formato 6 a)'!G12</f>
        <v>18222.3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10909</v>
      </c>
      <c r="Q6" s="18">
        <f>'Formato 6 a)'!C13</f>
        <v>272687</v>
      </c>
      <c r="R6" s="18">
        <f>'Formato 6 a)'!D13</f>
        <v>283596</v>
      </c>
      <c r="S6" s="18">
        <f>'Formato 6 a)'!E13</f>
        <v>0</v>
      </c>
      <c r="T6" s="18">
        <f>'Formato 6 a)'!F13</f>
        <v>0</v>
      </c>
      <c r="U6" s="18">
        <f>'Formato 6 a)'!G13</f>
        <v>283596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819994</v>
      </c>
      <c r="Q8" s="18">
        <f>'Formato 6 a)'!C15</f>
        <v>0</v>
      </c>
      <c r="R8" s="18">
        <f>'Formato 6 a)'!D15</f>
        <v>819994</v>
      </c>
      <c r="S8" s="18">
        <f>'Formato 6 a)'!E15</f>
        <v>19656</v>
      </c>
      <c r="T8" s="18">
        <f>'Formato 6 a)'!F15</f>
        <v>19656</v>
      </c>
      <c r="U8" s="18">
        <f>'Formato 6 a)'!G15</f>
        <v>800338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372000</v>
      </c>
      <c r="Q11" s="18">
        <f>'Formato 6 a)'!C18</f>
        <v>57500</v>
      </c>
      <c r="R11" s="18">
        <f>'Formato 6 a)'!D18</f>
        <v>429500</v>
      </c>
      <c r="S11" s="18">
        <f>'Formato 6 a)'!E18</f>
        <v>77070.92</v>
      </c>
      <c r="T11" s="18">
        <f>'Formato 6 a)'!F18</f>
        <v>73639.3</v>
      </c>
      <c r="U11" s="18">
        <f>'Formato 6 a)'!G18</f>
        <v>352429.08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81000</v>
      </c>
      <c r="Q12" s="18">
        <f>'Formato 6 a)'!C19</f>
        <v>5000</v>
      </c>
      <c r="R12" s="18">
        <f>'Formato 6 a)'!D19</f>
        <v>86000</v>
      </c>
      <c r="S12" s="18">
        <f>'Formato 6 a)'!E19</f>
        <v>5142.7299999999996</v>
      </c>
      <c r="T12" s="18">
        <f>'Formato 6 a)'!F19</f>
        <v>5142.7299999999996</v>
      </c>
      <c r="U12" s="18">
        <f>'Formato 6 a)'!G19</f>
        <v>80857.27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5000</v>
      </c>
      <c r="Q13" s="18">
        <f>'Formato 6 a)'!C20</f>
        <v>2500</v>
      </c>
      <c r="R13" s="18">
        <f>'Formato 6 a)'!D20</f>
        <v>7500</v>
      </c>
      <c r="S13" s="18">
        <f>'Formato 6 a)'!E20</f>
        <v>1026.5</v>
      </c>
      <c r="T13" s="18">
        <f>'Formato 6 a)'!F20</f>
        <v>1026.5</v>
      </c>
      <c r="U13" s="18">
        <f>'Formato 6 a)'!G20</f>
        <v>6473.5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170000</v>
      </c>
      <c r="Q16" s="18">
        <f>'Formato 6 a)'!C23</f>
        <v>30000</v>
      </c>
      <c r="R16" s="18">
        <f>'Formato 6 a)'!D23</f>
        <v>200000</v>
      </c>
      <c r="S16" s="18">
        <f>'Formato 6 a)'!E23</f>
        <v>50514.32</v>
      </c>
      <c r="T16" s="18">
        <f>'Formato 6 a)'!F23</f>
        <v>49366.32</v>
      </c>
      <c r="U16" s="18">
        <f>'Formato 6 a)'!G23</f>
        <v>149485.68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80000</v>
      </c>
      <c r="Q17" s="18">
        <f>'Formato 6 a)'!C24</f>
        <v>20000</v>
      </c>
      <c r="R17" s="18">
        <f>'Formato 6 a)'!D24</f>
        <v>100000</v>
      </c>
      <c r="S17" s="18">
        <f>'Formato 6 a)'!E24</f>
        <v>20306.169999999998</v>
      </c>
      <c r="T17" s="18">
        <f>'Formato 6 a)'!F24</f>
        <v>18022.55</v>
      </c>
      <c r="U17" s="18">
        <f>'Formato 6 a)'!G24</f>
        <v>79693.83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20000</v>
      </c>
      <c r="Q18" s="18">
        <f>'Formato 6 a)'!C25</f>
        <v>0</v>
      </c>
      <c r="R18" s="18">
        <f>'Formato 6 a)'!D25</f>
        <v>20000</v>
      </c>
      <c r="S18" s="18">
        <f>'Formato 6 a)'!E25</f>
        <v>0</v>
      </c>
      <c r="T18" s="18">
        <f>'Formato 6 a)'!F25</f>
        <v>0</v>
      </c>
      <c r="U18" s="18">
        <f>'Formato 6 a)'!G25</f>
        <v>20000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16000</v>
      </c>
      <c r="Q20" s="18">
        <f>'Formato 6 a)'!C27</f>
        <v>0</v>
      </c>
      <c r="R20" s="18">
        <f>'Formato 6 a)'!D27</f>
        <v>16000</v>
      </c>
      <c r="S20" s="18">
        <f>'Formato 6 a)'!E27</f>
        <v>81.2</v>
      </c>
      <c r="T20" s="18">
        <f>'Formato 6 a)'!F27</f>
        <v>81.2</v>
      </c>
      <c r="U20" s="18">
        <f>'Formato 6 a)'!G27</f>
        <v>15918.8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865883.37</v>
      </c>
      <c r="Q21" s="18">
        <f>'Formato 6 a)'!C28</f>
        <v>5273198.63</v>
      </c>
      <c r="R21" s="18">
        <f>'Formato 6 a)'!D28</f>
        <v>6139082</v>
      </c>
      <c r="S21" s="18">
        <f>'Formato 6 a)'!E28</f>
        <v>5208680.97</v>
      </c>
      <c r="T21" s="18">
        <f>'Formato 6 a)'!F28</f>
        <v>5205880.97</v>
      </c>
      <c r="U21" s="18">
        <f>'Formato 6 a)'!G28</f>
        <v>930401.03000000049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24000</v>
      </c>
      <c r="Q22" s="18">
        <f>'Formato 6 a)'!C29</f>
        <v>19000</v>
      </c>
      <c r="R22" s="18">
        <f>'Formato 6 a)'!D29</f>
        <v>43000</v>
      </c>
      <c r="S22" s="18">
        <f>'Formato 6 a)'!E29</f>
        <v>7201</v>
      </c>
      <c r="T22" s="18">
        <f>'Formato 6 a)'!F29</f>
        <v>7201</v>
      </c>
      <c r="U22" s="18">
        <f>'Formato 6 a)'!G29</f>
        <v>35799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60000</v>
      </c>
      <c r="Q23" s="18">
        <f>'Formato 6 a)'!C30</f>
        <v>0</v>
      </c>
      <c r="R23" s="18">
        <f>'Formato 6 a)'!D30</f>
        <v>60000</v>
      </c>
      <c r="S23" s="18">
        <f>'Formato 6 a)'!E30</f>
        <v>11209.08</v>
      </c>
      <c r="T23" s="18">
        <f>'Formato 6 a)'!F30</f>
        <v>11209.08</v>
      </c>
      <c r="U23" s="18">
        <f>'Formato 6 a)'!G30</f>
        <v>48790.92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443301.37</v>
      </c>
      <c r="Q24" s="18">
        <f>'Formato 6 a)'!C31</f>
        <v>209198.63</v>
      </c>
      <c r="R24" s="18">
        <f>'Formato 6 a)'!D31</f>
        <v>652500</v>
      </c>
      <c r="S24" s="18">
        <f>'Formato 6 a)'!E31</f>
        <v>147800.82999999999</v>
      </c>
      <c r="T24" s="18">
        <f>'Formato 6 a)'!F31</f>
        <v>145000.82999999999</v>
      </c>
      <c r="U24" s="18">
        <f>'Formato 6 a)'!G31</f>
        <v>504699.17000000004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120000</v>
      </c>
      <c r="Q25" s="18">
        <f>'Formato 6 a)'!C32</f>
        <v>20000</v>
      </c>
      <c r="R25" s="18">
        <f>'Formato 6 a)'!D32</f>
        <v>140000</v>
      </c>
      <c r="S25" s="18">
        <f>'Formato 6 a)'!E32</f>
        <v>30950.69</v>
      </c>
      <c r="T25" s="18">
        <f>'Formato 6 a)'!F32</f>
        <v>30950.69</v>
      </c>
      <c r="U25" s="18">
        <f>'Formato 6 a)'!G32</f>
        <v>109049.31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79000</v>
      </c>
      <c r="Q26" s="18">
        <f>'Formato 6 a)'!C33</f>
        <v>0</v>
      </c>
      <c r="R26" s="18">
        <f>'Formato 6 a)'!D33</f>
        <v>79000</v>
      </c>
      <c r="S26" s="18">
        <f>'Formato 6 a)'!E33</f>
        <v>870</v>
      </c>
      <c r="T26" s="18">
        <f>'Formato 6 a)'!F33</f>
        <v>870</v>
      </c>
      <c r="U26" s="18">
        <f>'Formato 6 a)'!G33</f>
        <v>78130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10000</v>
      </c>
      <c r="Q27" s="18">
        <f>'Formato 6 a)'!C34</f>
        <v>0</v>
      </c>
      <c r="R27" s="18">
        <f>'Formato 6 a)'!D34</f>
        <v>10000</v>
      </c>
      <c r="S27" s="18">
        <f>'Formato 6 a)'!E34</f>
        <v>0</v>
      </c>
      <c r="T27" s="18">
        <f>'Formato 6 a)'!F34</f>
        <v>0</v>
      </c>
      <c r="U27" s="18">
        <f>'Formato 6 a)'!G34</f>
        <v>10000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6000</v>
      </c>
      <c r="Q28" s="18">
        <f>'Formato 6 a)'!C35</f>
        <v>0</v>
      </c>
      <c r="R28" s="18">
        <f>'Formato 6 a)'!D35</f>
        <v>6000</v>
      </c>
      <c r="S28" s="18">
        <f>'Formato 6 a)'!E35</f>
        <v>710</v>
      </c>
      <c r="T28" s="18">
        <f>'Formato 6 a)'!F35</f>
        <v>710</v>
      </c>
      <c r="U28" s="18">
        <f>'Formato 6 a)'!G35</f>
        <v>5290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45000</v>
      </c>
      <c r="Q29" s="18">
        <f>'Formato 6 a)'!C36</f>
        <v>5000</v>
      </c>
      <c r="R29" s="18">
        <f>'Formato 6 a)'!D36</f>
        <v>50000</v>
      </c>
      <c r="S29" s="18">
        <f>'Formato 6 a)'!E36</f>
        <v>3432.52</v>
      </c>
      <c r="T29" s="18">
        <f>'Formato 6 a)'!F36</f>
        <v>3432.52</v>
      </c>
      <c r="U29" s="18">
        <f>'Formato 6 a)'!G36</f>
        <v>46567.48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78582</v>
      </c>
      <c r="Q30" s="18">
        <f>'Formato 6 a)'!C37</f>
        <v>5020000</v>
      </c>
      <c r="R30" s="18">
        <f>'Formato 6 a)'!D37</f>
        <v>5098582</v>
      </c>
      <c r="S30" s="18">
        <f>'Formato 6 a)'!E37</f>
        <v>5006506.8499999996</v>
      </c>
      <c r="T30" s="18">
        <f>'Formato 6 a)'!F37</f>
        <v>5006506.8499999996</v>
      </c>
      <c r="U30" s="18">
        <f>'Formato 6 a)'!G37</f>
        <v>92075.150000000373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3340000</v>
      </c>
      <c r="R41" s="18">
        <f>'Formato 6 a)'!D48</f>
        <v>3340000</v>
      </c>
      <c r="S41" s="18">
        <f>'Formato 6 a)'!E48</f>
        <v>0</v>
      </c>
      <c r="T41" s="18">
        <f>'Formato 6 a)'!F48</f>
        <v>0</v>
      </c>
      <c r="U41" s="18">
        <f>'Formato 6 a)'!G48</f>
        <v>3340000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55000</v>
      </c>
      <c r="R42" s="18">
        <f>'Formato 6 a)'!D49</f>
        <v>55000</v>
      </c>
      <c r="S42" s="18">
        <f>'Formato 6 a)'!E49</f>
        <v>0</v>
      </c>
      <c r="T42" s="18">
        <f>'Formato 6 a)'!F49</f>
        <v>0</v>
      </c>
      <c r="U42" s="18">
        <f>'Formato 6 a)'!G49</f>
        <v>55000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285000</v>
      </c>
      <c r="R45" s="18">
        <f>'Formato 6 a)'!D52</f>
        <v>285000</v>
      </c>
      <c r="S45" s="18">
        <f>'Formato 6 a)'!E52</f>
        <v>0</v>
      </c>
      <c r="T45" s="18">
        <f>'Formato 6 a)'!F52</f>
        <v>0</v>
      </c>
      <c r="U45" s="18">
        <f>'Formato 6 a)'!G52</f>
        <v>285000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3000000</v>
      </c>
      <c r="R49" s="18">
        <f>'Formato 6 a)'!D56</f>
        <v>3000000</v>
      </c>
      <c r="S49" s="18">
        <f>'Formato 6 a)'!E56</f>
        <v>0</v>
      </c>
      <c r="T49" s="18">
        <f>'Formato 6 a)'!F56</f>
        <v>0</v>
      </c>
      <c r="U49" s="18">
        <f>'Formato 6 a)'!G56</f>
        <v>3000000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10482786.630000001</v>
      </c>
      <c r="Q55" s="18">
        <f>'Formato 6 a)'!C62</f>
        <v>1432871.77</v>
      </c>
      <c r="R55" s="18">
        <f>'Formato 6 a)'!D62</f>
        <v>11915658.4</v>
      </c>
      <c r="S55" s="18">
        <f>'Formato 6 a)'!E62</f>
        <v>0</v>
      </c>
      <c r="T55" s="18">
        <f>'Formato 6 a)'!F62</f>
        <v>0</v>
      </c>
      <c r="U55" s="18">
        <f>'Formato 6 a)'!G62</f>
        <v>11915658.4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1000000</v>
      </c>
      <c r="R59" s="18">
        <f>'Formato 6 a)'!D66</f>
        <v>1000000</v>
      </c>
      <c r="S59" s="18">
        <f>'Formato 6 a)'!E66</f>
        <v>0</v>
      </c>
      <c r="T59" s="18">
        <f>'Formato 6 a)'!F66</f>
        <v>0</v>
      </c>
      <c r="U59" s="18">
        <f>'Formato 6 a)'!G66</f>
        <v>1000000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10482786.630000001</v>
      </c>
      <c r="Q63" s="18">
        <f>'Formato 6 a)'!C70</f>
        <v>432871.77</v>
      </c>
      <c r="R63" s="18">
        <f>'Formato 6 a)'!D70</f>
        <v>10915658.4</v>
      </c>
      <c r="S63" s="18">
        <f>'Formato 6 a)'!E70</f>
        <v>0</v>
      </c>
      <c r="T63" s="18">
        <f>'Formato 6 a)'!F70</f>
        <v>0</v>
      </c>
      <c r="U63" s="18">
        <f>'Formato 6 a)'!G70</f>
        <v>10915658.4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12645849</v>
      </c>
      <c r="Q150">
        <f>'Formato 6 a)'!C159</f>
        <v>12553760.77</v>
      </c>
      <c r="R150">
        <f>'Formato 6 a)'!D159</f>
        <v>25199609.77</v>
      </c>
      <c r="S150">
        <f>'Formato 6 a)'!E159</f>
        <v>5826575.2699999996</v>
      </c>
      <c r="T150">
        <f>'Formato 6 a)'!F159</f>
        <v>5820343.6499999994</v>
      </c>
      <c r="U150">
        <f>'Formato 6 a)'!G159</f>
        <v>19373034.5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C30" sqref="C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12645849</v>
      </c>
      <c r="C9" s="59">
        <f>SUM(C10:GASTO_NE_FIN_02)</f>
        <v>12553760.770000001</v>
      </c>
      <c r="D9" s="59">
        <f>SUM(D10:GASTO_NE_FIN_03)</f>
        <v>25199609.77</v>
      </c>
      <c r="E9" s="59">
        <f>SUM(E10:GASTO_NE_FIN_04)</f>
        <v>5826575.2700000005</v>
      </c>
      <c r="F9" s="59">
        <f>SUM(F10:GASTO_NE_FIN_05)</f>
        <v>5820343.6500000004</v>
      </c>
      <c r="G9" s="59">
        <f>SUM(G10:GASTO_NE_FIN_06)</f>
        <v>19373034.5</v>
      </c>
    </row>
    <row r="10" spans="1:7" s="24" customFormat="1" x14ac:dyDescent="0.25">
      <c r="A10" s="144" t="s">
        <v>432</v>
      </c>
      <c r="B10" s="60">
        <v>11524640</v>
      </c>
      <c r="C10" s="60">
        <v>2786302.55</v>
      </c>
      <c r="D10" s="60">
        <v>14310942.550000001</v>
      </c>
      <c r="E10" s="60">
        <v>604756.99</v>
      </c>
      <c r="F10" s="60">
        <v>599576.67000000004</v>
      </c>
      <c r="G10" s="77">
        <f>D10-E10</f>
        <v>13706185.560000001</v>
      </c>
    </row>
    <row r="11" spans="1:7" s="24" customFormat="1" x14ac:dyDescent="0.25">
      <c r="A11" s="144" t="s">
        <v>433</v>
      </c>
      <c r="B11" s="60">
        <v>1011745</v>
      </c>
      <c r="C11" s="60">
        <v>8295154.4100000001</v>
      </c>
      <c r="D11" s="60">
        <v>9306899.4100000001</v>
      </c>
      <c r="E11" s="60">
        <v>5115813.08</v>
      </c>
      <c r="F11" s="60">
        <v>5115813.08</v>
      </c>
      <c r="G11" s="77">
        <f t="shared" ref="G11:G17" si="0">D11-E11</f>
        <v>4191086.33</v>
      </c>
    </row>
    <row r="12" spans="1:7" s="24" customFormat="1" x14ac:dyDescent="0.25">
      <c r="A12" s="144" t="s">
        <v>434</v>
      </c>
      <c r="B12" s="60">
        <v>109464</v>
      </c>
      <c r="C12" s="60">
        <v>1472303.81</v>
      </c>
      <c r="D12" s="60">
        <v>1581767.81</v>
      </c>
      <c r="E12" s="60">
        <v>106005.2</v>
      </c>
      <c r="F12" s="60">
        <v>104953.9</v>
      </c>
      <c r="G12" s="77">
        <f t="shared" si="0"/>
        <v>1475762.61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ht="14.25" x14ac:dyDescent="0.4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ht="14.25" x14ac:dyDescent="0.4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ht="14.25" x14ac:dyDescent="0.4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12645849</v>
      </c>
      <c r="C29" s="61">
        <f>GASTO_NE_T2+GASTO_E_T2</f>
        <v>12553760.770000001</v>
      </c>
      <c r="D29" s="61">
        <f>GASTO_NE_T3+GASTO_E_T3</f>
        <v>25199609.77</v>
      </c>
      <c r="E29" s="61">
        <f>GASTO_NE_T4+GASTO_E_T4</f>
        <v>5826575.2700000005</v>
      </c>
      <c r="F29" s="61">
        <f>GASTO_NE_T5+GASTO_E_T5</f>
        <v>5820343.6500000004</v>
      </c>
      <c r="G29" s="61">
        <f>GASTO_NE_T6+GASTO_E_T6</f>
        <v>19373034.5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12645849</v>
      </c>
      <c r="Q2" s="18">
        <f>GASTO_NE_T2</f>
        <v>12553760.770000001</v>
      </c>
      <c r="R2" s="18">
        <f>GASTO_NE_T3</f>
        <v>25199609.77</v>
      </c>
      <c r="S2" s="18">
        <f>GASTO_NE_T4</f>
        <v>5826575.2700000005</v>
      </c>
      <c r="T2" s="18">
        <f>GASTO_NE_T5</f>
        <v>5820343.6500000004</v>
      </c>
      <c r="U2" s="18">
        <f>GASTO_NE_T6</f>
        <v>19373034.5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12645849</v>
      </c>
      <c r="Q4" s="18">
        <f>TOTAL_E_T2</f>
        <v>12553760.770000001</v>
      </c>
      <c r="R4" s="18">
        <f>TOTAL_E_T3</f>
        <v>25199609.77</v>
      </c>
      <c r="S4" s="18">
        <f>TOTAL_E_T4</f>
        <v>5826575.2700000005</v>
      </c>
      <c r="T4" s="18">
        <f>TOTAL_E_T5</f>
        <v>5820343.6500000004</v>
      </c>
      <c r="U4" s="18">
        <f>TOTAL_E_T6</f>
        <v>19373034.5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19" zoomScale="90" zoomScaleNormal="90" workbookViewId="0">
      <selection activeCell="B22" sqref="B22:F2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12645849</v>
      </c>
      <c r="C9" s="70">
        <f t="shared" ref="C9:G9" si="0">SUM(C10,C19,C27,C37)</f>
        <v>12553760.77</v>
      </c>
      <c r="D9" s="70">
        <f t="shared" si="0"/>
        <v>25199609.77</v>
      </c>
      <c r="E9" s="70">
        <f t="shared" si="0"/>
        <v>5826575.2699999996</v>
      </c>
      <c r="F9" s="70">
        <f t="shared" si="0"/>
        <v>5820343.6500000004</v>
      </c>
      <c r="G9" s="70">
        <f t="shared" si="0"/>
        <v>19373034.5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12645849</v>
      </c>
      <c r="C19" s="71">
        <f t="shared" ref="C19:F19" si="3">SUM(C20:C26)</f>
        <v>12553760.77</v>
      </c>
      <c r="D19" s="71">
        <f t="shared" si="3"/>
        <v>25199609.77</v>
      </c>
      <c r="E19" s="71">
        <f t="shared" si="3"/>
        <v>5826575.2699999996</v>
      </c>
      <c r="F19" s="71">
        <f t="shared" si="3"/>
        <v>5820343.6500000004</v>
      </c>
      <c r="G19" s="71">
        <f>SUM(G20:G26)</f>
        <v>19373034.5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x14ac:dyDescent="0.25">
      <c r="A21" s="63" t="s">
        <v>375</v>
      </c>
      <c r="B21" s="71">
        <v>12645849</v>
      </c>
      <c r="C21" s="71">
        <v>12553760.77</v>
      </c>
      <c r="D21" s="71">
        <v>25199609.77</v>
      </c>
      <c r="E21" s="71">
        <v>5826575.2699999996</v>
      </c>
      <c r="F21" s="71">
        <v>5820343.6500000004</v>
      </c>
      <c r="G21" s="72">
        <f t="shared" ref="G21:G26" si="4">D21-E21</f>
        <v>19373034.5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ht="14.25" x14ac:dyDescent="0.4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ht="14.25" x14ac:dyDescent="0.4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ht="14.25" x14ac:dyDescent="0.4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ht="14.25" x14ac:dyDescent="0.4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ht="14.25" x14ac:dyDescent="0.4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ht="14.25" x14ac:dyDescent="0.4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ht="14.25" x14ac:dyDescent="0.4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12645849</v>
      </c>
      <c r="C77" s="73">
        <f t="shared" ref="C77:F77" si="18">C43+C9</f>
        <v>12553760.77</v>
      </c>
      <c r="D77" s="73">
        <f t="shared" si="18"/>
        <v>25199609.77</v>
      </c>
      <c r="E77" s="73">
        <f t="shared" si="18"/>
        <v>5826575.2699999996</v>
      </c>
      <c r="F77" s="73">
        <f t="shared" si="18"/>
        <v>5820343.6500000004</v>
      </c>
      <c r="G77" s="73">
        <f>G43+G9</f>
        <v>19373034.5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12645849</v>
      </c>
      <c r="Q2" s="18">
        <f>'Formato 6 c)'!C9</f>
        <v>12553760.77</v>
      </c>
      <c r="R2" s="18">
        <f>'Formato 6 c)'!D9</f>
        <v>25199609.77</v>
      </c>
      <c r="S2" s="18">
        <f>'Formato 6 c)'!E9</f>
        <v>5826575.2699999996</v>
      </c>
      <c r="T2" s="18">
        <f>'Formato 6 c)'!F9</f>
        <v>5820343.6500000004</v>
      </c>
      <c r="U2" s="18">
        <f>'Formato 6 c)'!G9</f>
        <v>19373034.5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12645849</v>
      </c>
      <c r="Q12" s="18">
        <f>'Formato 6 c)'!C19</f>
        <v>12553760.77</v>
      </c>
      <c r="R12" s="18">
        <f>'Formato 6 c)'!D19</f>
        <v>25199609.77</v>
      </c>
      <c r="S12" s="18">
        <f>'Formato 6 c)'!E19</f>
        <v>5826575.2699999996</v>
      </c>
      <c r="T12" s="18">
        <f>'Formato 6 c)'!F19</f>
        <v>5820343.6500000004</v>
      </c>
      <c r="U12" s="18">
        <f>'Formato 6 c)'!G19</f>
        <v>19373034.5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12645849</v>
      </c>
      <c r="Q14" s="18">
        <f>'Formato 6 c)'!C21</f>
        <v>12553760.77</v>
      </c>
      <c r="R14" s="18">
        <f>'Formato 6 c)'!D21</f>
        <v>25199609.77</v>
      </c>
      <c r="S14" s="18">
        <f>'Formato 6 c)'!E21</f>
        <v>5826575.2699999996</v>
      </c>
      <c r="T14" s="18">
        <f>'Formato 6 c)'!F21</f>
        <v>5820343.6500000004</v>
      </c>
      <c r="U14" s="18">
        <f>'Formato 6 c)'!G21</f>
        <v>19373034.5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12645849</v>
      </c>
      <c r="Q68" s="18">
        <f>'Formato 6 c)'!C77</f>
        <v>12553760.77</v>
      </c>
      <c r="R68" s="18">
        <f>'Formato 6 c)'!D77</f>
        <v>25199609.77</v>
      </c>
      <c r="S68" s="18">
        <f>'Formato 6 c)'!E77</f>
        <v>5826575.2699999996</v>
      </c>
      <c r="T68" s="18">
        <f>'Formato 6 c)'!F77</f>
        <v>5820343.6500000004</v>
      </c>
      <c r="U68" s="18">
        <f>'Formato 6 c)'!G77</f>
        <v>19373034.5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Vivienda de San Miguel de Allende, Gto., Gobierno del Estado de Guanajuato</v>
      </c>
    </row>
    <row r="7" spans="2:3" ht="14.25" x14ac:dyDescent="0.45">
      <c r="C7" t="str">
        <f>CONCATENATE(ENTE_PUBLICO," (a)")</f>
        <v>Instituto Municipal de Vivienda de San Miguel de Allende,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7" zoomScale="90" zoomScaleNormal="90" workbookViewId="0">
      <selection activeCell="B31" sqref="B31:F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925179</v>
      </c>
      <c r="C9" s="66">
        <f t="shared" ref="C9:F9" si="0">SUM(C10,C11,C12,C15,C16,C19)</f>
        <v>2450190.37</v>
      </c>
      <c r="D9" s="66">
        <f t="shared" si="0"/>
        <v>3375369.37</v>
      </c>
      <c r="E9" s="66">
        <f t="shared" si="0"/>
        <v>540823.38</v>
      </c>
      <c r="F9" s="66">
        <f t="shared" si="0"/>
        <v>540823.38</v>
      </c>
      <c r="G9" s="66">
        <f>SUM(G10,G11,G12,G15,G16,G19)</f>
        <v>2834545.99</v>
      </c>
    </row>
    <row r="10" spans="1:7" x14ac:dyDescent="0.25">
      <c r="A10" s="53" t="s">
        <v>401</v>
      </c>
      <c r="B10" s="67">
        <v>925179</v>
      </c>
      <c r="C10" s="67">
        <v>2450190.37</v>
      </c>
      <c r="D10" s="67">
        <v>3375369.37</v>
      </c>
      <c r="E10" s="67">
        <v>540823.38</v>
      </c>
      <c r="F10" s="67">
        <v>540823.38</v>
      </c>
      <c r="G10" s="67">
        <f>D10-E10</f>
        <v>2834545.99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ht="14.25" x14ac:dyDescent="0.4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925179</v>
      </c>
      <c r="C33" s="66">
        <f t="shared" ref="C33:G33" si="9">C21+C9</f>
        <v>2450190.37</v>
      </c>
      <c r="D33" s="66">
        <f t="shared" si="9"/>
        <v>3375369.37</v>
      </c>
      <c r="E33" s="66">
        <f t="shared" si="9"/>
        <v>540823.38</v>
      </c>
      <c r="F33" s="66">
        <f t="shared" si="9"/>
        <v>540823.38</v>
      </c>
      <c r="G33" s="66">
        <f t="shared" si="9"/>
        <v>2834545.99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925179</v>
      </c>
      <c r="Q2" s="18">
        <f>'Formato 6 d)'!C9</f>
        <v>2450190.37</v>
      </c>
      <c r="R2" s="18">
        <f>'Formato 6 d)'!D9</f>
        <v>3375369.37</v>
      </c>
      <c r="S2" s="18">
        <f>'Formato 6 d)'!E9</f>
        <v>540823.38</v>
      </c>
      <c r="T2" s="18">
        <f>'Formato 6 d)'!F9</f>
        <v>540823.38</v>
      </c>
      <c r="U2" s="18">
        <f>'Formato 6 d)'!G9</f>
        <v>2834545.99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925179</v>
      </c>
      <c r="Q3" s="18">
        <f>'Formato 6 d)'!C10</f>
        <v>2450190.37</v>
      </c>
      <c r="R3" s="18">
        <f>'Formato 6 d)'!D10</f>
        <v>3375369.37</v>
      </c>
      <c r="S3" s="18">
        <f>'Formato 6 d)'!E10</f>
        <v>540823.38</v>
      </c>
      <c r="T3" s="18">
        <f>'Formato 6 d)'!F10</f>
        <v>540823.38</v>
      </c>
      <c r="U3" s="18">
        <f>'Formato 6 d)'!G10</f>
        <v>2834545.99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925179</v>
      </c>
      <c r="Q24" s="18">
        <f>'Formato 6 d)'!C33</f>
        <v>2450190.37</v>
      </c>
      <c r="R24" s="18">
        <f>'Formato 6 d)'!D33</f>
        <v>3375369.37</v>
      </c>
      <c r="S24" s="18">
        <f>'Formato 6 d)'!E33</f>
        <v>540823.38</v>
      </c>
      <c r="T24" s="18">
        <f>'Formato 6 d)'!F33</f>
        <v>540823.38</v>
      </c>
      <c r="U24" s="18">
        <f>'Formato 6 d)'!G33</f>
        <v>2834545.99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B36" sqref="B36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5" x14ac:dyDescent="0.4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4.25" x14ac:dyDescent="0.4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B34" sqref="B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14.25" x14ac:dyDescent="0.4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14.25" x14ac:dyDescent="0.4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ht="14.25" x14ac:dyDescent="0.45">
      <c r="A38" s="90"/>
    </row>
    <row r="39" spans="1:7" ht="15" customHeight="1" x14ac:dyDescent="0.4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San Miguel de Allende,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ht="14.25" x14ac:dyDescent="0.4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6" sqref="A1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Vivienda de San Miguel de Allende,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 t="s">
        <v>3305</v>
      </c>
      <c r="C6" s="60" t="s">
        <v>3305</v>
      </c>
      <c r="D6" s="60" t="s">
        <v>3305</v>
      </c>
      <c r="E6" s="60" t="s">
        <v>3305</v>
      </c>
      <c r="F6" s="60" t="s">
        <v>3305</v>
      </c>
    </row>
    <row r="7" spans="1:7" x14ac:dyDescent="0.25">
      <c r="A7" s="137" t="s">
        <v>504</v>
      </c>
      <c r="B7" s="60" t="s">
        <v>3305</v>
      </c>
      <c r="C7" s="60" t="s">
        <v>3305</v>
      </c>
      <c r="D7" s="60" t="s">
        <v>3305</v>
      </c>
      <c r="E7" s="60" t="s">
        <v>3305</v>
      </c>
      <c r="F7" s="60" t="s">
        <v>3305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 t="s">
        <v>3305</v>
      </c>
      <c r="C10" s="60" t="s">
        <v>3305</v>
      </c>
      <c r="D10" s="60" t="s">
        <v>3305</v>
      </c>
      <c r="E10" s="60" t="s">
        <v>3305</v>
      </c>
      <c r="F10" s="60" t="s">
        <v>3305</v>
      </c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 t="s">
        <v>3305</v>
      </c>
      <c r="C14" s="60" t="s">
        <v>3305</v>
      </c>
      <c r="D14" s="60" t="s">
        <v>3305</v>
      </c>
      <c r="E14" s="60" t="s">
        <v>3305</v>
      </c>
      <c r="F14" s="60" t="s">
        <v>3305</v>
      </c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60" t="s">
        <v>3305</v>
      </c>
      <c r="C18" s="60" t="s">
        <v>3305</v>
      </c>
      <c r="D18" s="60" t="s">
        <v>3305</v>
      </c>
      <c r="E18" s="60" t="s">
        <v>3305</v>
      </c>
      <c r="F18" s="60" t="s">
        <v>3305</v>
      </c>
    </row>
    <row r="19" spans="1:6" x14ac:dyDescent="0.25">
      <c r="A19" s="137" t="s">
        <v>512</v>
      </c>
      <c r="B19" s="60" t="s">
        <v>3305</v>
      </c>
      <c r="C19" s="60" t="s">
        <v>3305</v>
      </c>
      <c r="D19" s="60" t="s">
        <v>3305</v>
      </c>
      <c r="E19" s="60" t="s">
        <v>3305</v>
      </c>
      <c r="F19" s="60" t="s">
        <v>3305</v>
      </c>
    </row>
    <row r="20" spans="1:6" x14ac:dyDescent="0.25">
      <c r="A20" s="137" t="s">
        <v>513</v>
      </c>
      <c r="B20" s="60" t="s">
        <v>3305</v>
      </c>
      <c r="C20" s="60" t="s">
        <v>3305</v>
      </c>
      <c r="D20" s="60" t="s">
        <v>3305</v>
      </c>
      <c r="E20" s="60" t="s">
        <v>3305</v>
      </c>
      <c r="F20" s="60" t="s">
        <v>3305</v>
      </c>
    </row>
    <row r="21" spans="1:6" x14ac:dyDescent="0.25">
      <c r="A21" s="137" t="s">
        <v>514</v>
      </c>
      <c r="B21" s="60" t="s">
        <v>3305</v>
      </c>
      <c r="C21" s="60" t="s">
        <v>3305</v>
      </c>
      <c r="D21" s="60" t="s">
        <v>3305</v>
      </c>
      <c r="E21" s="60" t="s">
        <v>3305</v>
      </c>
      <c r="F21" s="60" t="s">
        <v>3305</v>
      </c>
    </row>
    <row r="22" spans="1:6" ht="14.25" x14ac:dyDescent="0.45">
      <c r="A22" s="64" t="s">
        <v>515</v>
      </c>
      <c r="B22" s="60" t="s">
        <v>3305</v>
      </c>
      <c r="C22" s="60" t="s">
        <v>3305</v>
      </c>
      <c r="D22" s="60" t="s">
        <v>3305</v>
      </c>
      <c r="E22" s="60" t="s">
        <v>3305</v>
      </c>
      <c r="F22" s="60" t="s">
        <v>3305</v>
      </c>
    </row>
    <row r="23" spans="1:6" ht="14.25" x14ac:dyDescent="0.45">
      <c r="A23" s="64" t="s">
        <v>516</v>
      </c>
      <c r="B23" s="60" t="s">
        <v>3305</v>
      </c>
      <c r="C23" s="60" t="s">
        <v>3305</v>
      </c>
      <c r="D23" s="60" t="s">
        <v>3305</v>
      </c>
      <c r="E23" s="60" t="s">
        <v>3305</v>
      </c>
      <c r="F23" s="60" t="s">
        <v>3305</v>
      </c>
    </row>
    <row r="24" spans="1:6" x14ac:dyDescent="0.25">
      <c r="A24" s="64" t="s">
        <v>517</v>
      </c>
      <c r="B24" s="60" t="s">
        <v>3305</v>
      </c>
      <c r="C24" s="60" t="s">
        <v>3305</v>
      </c>
      <c r="D24" s="60" t="s">
        <v>3305</v>
      </c>
      <c r="E24" s="60" t="s">
        <v>3305</v>
      </c>
      <c r="F24" s="60" t="s">
        <v>3305</v>
      </c>
    </row>
    <row r="25" spans="1:6" ht="14.25" x14ac:dyDescent="0.45">
      <c r="A25" s="137" t="s">
        <v>518</v>
      </c>
      <c r="B25" s="60" t="s">
        <v>3305</v>
      </c>
      <c r="C25" s="60" t="s">
        <v>3305</v>
      </c>
      <c r="D25" s="60" t="s">
        <v>3305</v>
      </c>
      <c r="E25" s="60" t="s">
        <v>3305</v>
      </c>
      <c r="F25" s="60" t="s">
        <v>3305</v>
      </c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ht="14.25" x14ac:dyDescent="0.4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ht="14.25" x14ac:dyDescent="0.4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ht="14.25" x14ac:dyDescent="0.4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</row>
    <row r="41" spans="1:6" ht="14.25" x14ac:dyDescent="0.45">
      <c r="A41" s="138"/>
      <c r="B41" s="54"/>
      <c r="C41" s="54"/>
      <c r="D41" s="54"/>
      <c r="E41" s="54"/>
      <c r="F41" s="54"/>
    </row>
    <row r="42" spans="1:6" ht="14.25" x14ac:dyDescent="0.45">
      <c r="A42" s="136" t="s">
        <v>528</v>
      </c>
      <c r="B42" s="54"/>
      <c r="C42" s="54"/>
      <c r="D42" s="54"/>
      <c r="E42" s="54"/>
      <c r="F42" s="54"/>
    </row>
    <row r="43" spans="1:6" ht="14.25" x14ac:dyDescent="0.4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ht="14.25" x14ac:dyDescent="0.4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>
        <v>0</v>
      </c>
      <c r="C48" s="145">
        <v>0</v>
      </c>
      <c r="D48" s="145">
        <v>0</v>
      </c>
      <c r="E48" s="145">
        <v>0</v>
      </c>
      <c r="F48" s="145">
        <v>0</v>
      </c>
    </row>
    <row r="49" spans="1:6" x14ac:dyDescent="0.25">
      <c r="A49" s="64" t="s">
        <v>531</v>
      </c>
      <c r="B49" s="145">
        <v>0</v>
      </c>
      <c r="C49" s="145">
        <v>0</v>
      </c>
      <c r="D49" s="145">
        <v>0</v>
      </c>
      <c r="E49" s="145">
        <v>0</v>
      </c>
      <c r="F49" s="145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6">
        <v>0</v>
      </c>
      <c r="C62" s="146">
        <v>0</v>
      </c>
      <c r="D62" s="146">
        <v>0</v>
      </c>
      <c r="E62" s="146">
        <v>0</v>
      </c>
      <c r="F62" s="146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 t="s">
        <v>3306</v>
      </c>
      <c r="C66" s="60" t="s">
        <v>3306</v>
      </c>
      <c r="D66" s="60" t="s">
        <v>3306</v>
      </c>
      <c r="E66" s="60" t="s">
        <v>3306</v>
      </c>
      <c r="F66" s="60" t="s">
        <v>3306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 t="str">
        <f>'Formato 8'!B6</f>
        <v>NO APLICA</v>
      </c>
      <c r="Q3" s="18" t="str">
        <f>'Formato 8'!C6</f>
        <v>NO APLICA</v>
      </c>
      <c r="R3" s="18" t="str">
        <f>'Formato 8'!D6</f>
        <v>NO APLICA</v>
      </c>
      <c r="S3" s="18" t="str">
        <f>'Formato 8'!E6</f>
        <v>NO APLICA</v>
      </c>
      <c r="T3" s="18" t="str">
        <f>'Formato 8'!F6</f>
        <v>NO APLICA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 t="str">
        <f>'Formato 8'!B7</f>
        <v>NO APLICA</v>
      </c>
      <c r="Q4" s="18" t="str">
        <f>'Formato 8'!C7</f>
        <v>NO APLICA</v>
      </c>
      <c r="R4" s="18" t="str">
        <f>'Formato 8'!D7</f>
        <v>NO APLICA</v>
      </c>
      <c r="S4" s="18" t="str">
        <f>'Formato 8'!E7</f>
        <v>NO APLICA</v>
      </c>
      <c r="T4" s="18" t="str">
        <f>'Formato 8'!F7</f>
        <v>NO APLICA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 t="str">
        <f>'Formato 8'!B10</f>
        <v>NO APLICA</v>
      </c>
      <c r="Q6" s="18" t="str">
        <f>'Formato 8'!C10</f>
        <v>NO APLICA</v>
      </c>
      <c r="R6" s="18" t="str">
        <f>'Formato 8'!D10</f>
        <v>NO APLICA</v>
      </c>
      <c r="S6" s="18" t="str">
        <f>'Formato 8'!E10</f>
        <v>NO APLICA</v>
      </c>
      <c r="T6" s="18" t="str">
        <f>'Formato 8'!F10</f>
        <v>NO APLICA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 t="str">
        <f>'Formato 8'!B14</f>
        <v>NO APLICA</v>
      </c>
      <c r="Q10" s="18" t="str">
        <f>'Formato 8'!C14</f>
        <v>NO APLICA</v>
      </c>
      <c r="R10" s="18" t="str">
        <f>'Formato 8'!D14</f>
        <v>NO APLICA</v>
      </c>
      <c r="S10" s="18" t="str">
        <f>'Formato 8'!E14</f>
        <v>NO APLICA</v>
      </c>
      <c r="T10" s="18" t="str">
        <f>'Formato 8'!F14</f>
        <v>NO APLICA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 t="str">
        <f>'Formato 8'!B18</f>
        <v>NO APLICA</v>
      </c>
      <c r="Q14" s="18" t="str">
        <f>'Formato 8'!C18</f>
        <v>NO APLICA</v>
      </c>
      <c r="R14" s="18" t="str">
        <f>'Formato 8'!D18</f>
        <v>NO APLICA</v>
      </c>
      <c r="S14" s="18" t="str">
        <f>'Formato 8'!E18</f>
        <v>NO APLICA</v>
      </c>
      <c r="T14" s="18" t="str">
        <f>'Formato 8'!F18</f>
        <v>NO APLICA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 t="str">
        <f>'Formato 8'!B19</f>
        <v>NO APLICA</v>
      </c>
      <c r="Q15" s="18" t="str">
        <f>'Formato 8'!C19</f>
        <v>NO APLICA</v>
      </c>
      <c r="R15" s="18" t="str">
        <f>'Formato 8'!D19</f>
        <v>NO APLICA</v>
      </c>
      <c r="S15" s="18" t="str">
        <f>'Formato 8'!E19</f>
        <v>NO APLICA</v>
      </c>
      <c r="T15" s="18" t="str">
        <f>'Formato 8'!F19</f>
        <v>NO APLICA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 t="str">
        <f>'Formato 8'!B20</f>
        <v>NO APLICA</v>
      </c>
      <c r="Q16" s="18" t="str">
        <f>'Formato 8'!C20</f>
        <v>NO APLICA</v>
      </c>
      <c r="R16" s="18" t="str">
        <f>'Formato 8'!D20</f>
        <v>NO APLICA</v>
      </c>
      <c r="S16" s="18" t="str">
        <f>'Formato 8'!E20</f>
        <v>NO APLICA</v>
      </c>
      <c r="T16" s="18" t="str">
        <f>'Formato 8'!F20</f>
        <v>NO APLICA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 t="str">
        <f>'Formato 8'!B21</f>
        <v>NO APLICA</v>
      </c>
      <c r="Q17" s="18" t="str">
        <f>'Formato 8'!C21</f>
        <v>NO APLICA</v>
      </c>
      <c r="R17" s="18" t="str">
        <f>'Formato 8'!D21</f>
        <v>NO APLICA</v>
      </c>
      <c r="S17" s="18" t="str">
        <f>'Formato 8'!E21</f>
        <v>NO APLICA</v>
      </c>
      <c r="T17" s="18" t="str">
        <f>'Formato 8'!F21</f>
        <v>NO APLICA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 t="str">
        <f>'Formato 8'!B22</f>
        <v>NO APLICA</v>
      </c>
      <c r="Q18" s="18" t="str">
        <f>'Formato 8'!C22</f>
        <v>NO APLICA</v>
      </c>
      <c r="R18" s="18" t="str">
        <f>'Formato 8'!D22</f>
        <v>NO APLICA</v>
      </c>
      <c r="S18" s="18" t="str">
        <f>'Formato 8'!E22</f>
        <v>NO APLICA</v>
      </c>
      <c r="T18" s="18" t="str">
        <f>'Formato 8'!F22</f>
        <v>NO APLICA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 t="str">
        <f>'Formato 8'!B23</f>
        <v>NO APLICA</v>
      </c>
      <c r="Q19" s="18" t="str">
        <f>'Formato 8'!C23</f>
        <v>NO APLICA</v>
      </c>
      <c r="R19" s="18" t="str">
        <f>'Formato 8'!D23</f>
        <v>NO APLICA</v>
      </c>
      <c r="S19" s="18" t="str">
        <f>'Formato 8'!E23</f>
        <v>NO APLICA</v>
      </c>
      <c r="T19" s="18" t="str">
        <f>'Formato 8'!F23</f>
        <v>NO APLICA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 t="str">
        <f>'Formato 8'!B24</f>
        <v>NO APLICA</v>
      </c>
      <c r="Q20" s="18" t="str">
        <f>'Formato 8'!C24</f>
        <v>NO APLICA</v>
      </c>
      <c r="R20" s="18" t="str">
        <f>'Formato 8'!D24</f>
        <v>NO APLICA</v>
      </c>
      <c r="S20" s="18" t="str">
        <f>'Formato 8'!E24</f>
        <v>NO APLICA</v>
      </c>
      <c r="T20" s="18" t="str">
        <f>'Formato 8'!F24</f>
        <v>NO APLICA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 t="str">
        <f>'Formato 8'!B25</f>
        <v>NO APLICA</v>
      </c>
      <c r="Q21" s="18" t="str">
        <f>'Formato 8'!C25</f>
        <v>NO APLICA</v>
      </c>
      <c r="R21" s="18" t="str">
        <f>'Formato 8'!D25</f>
        <v>NO APLICA</v>
      </c>
      <c r="S21" s="18" t="str">
        <f>'Formato 8'!E25</f>
        <v>NO APLICA</v>
      </c>
      <c r="T21" s="18" t="str">
        <f>'Formato 8'!F25</f>
        <v>NO APLICA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 t="str">
        <f>'Formato 8'!B66</f>
        <v>SIN INFORMACION QR</v>
      </c>
      <c r="Q52" s="18" t="str">
        <f>'Formato 8'!C66</f>
        <v>SIN INFORMACION QR</v>
      </c>
      <c r="R52" s="18" t="str">
        <f>'Formato 8'!D66</f>
        <v>SIN INFORMACION QR</v>
      </c>
      <c r="S52" s="18" t="str">
        <f>'Formato 8'!E66</f>
        <v>SIN INFORMACION QR</v>
      </c>
      <c r="T52" s="18" t="str">
        <f>'Formato 8'!F66</f>
        <v>SIN INFORMACION QR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A22" zoomScale="90" zoomScaleNormal="90" workbookViewId="0">
      <selection activeCell="E76" sqref="E76:F7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7374193.5700000003</v>
      </c>
      <c r="C9" s="60">
        <f>SUM(C10:C16)</f>
        <v>7473905.2800000003</v>
      </c>
      <c r="D9" s="100" t="s">
        <v>54</v>
      </c>
      <c r="E9" s="60">
        <f>SUM(E10:E18)</f>
        <v>72139.22</v>
      </c>
      <c r="F9" s="60">
        <f>SUM(F10:F18)</f>
        <v>136153.01999999999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15744.74</v>
      </c>
      <c r="F11" s="60">
        <v>14760.23</v>
      </c>
    </row>
    <row r="12" spans="1:6" x14ac:dyDescent="0.25">
      <c r="A12" s="96" t="s">
        <v>6</v>
      </c>
      <c r="B12" s="77">
        <v>7374193.5700000003</v>
      </c>
      <c r="C12" s="60">
        <v>7473905.2800000003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31768.22</v>
      </c>
      <c r="F16" s="60">
        <v>102058.11</v>
      </c>
    </row>
    <row r="17" spans="1:6" x14ac:dyDescent="0.25">
      <c r="A17" s="95" t="s">
        <v>11</v>
      </c>
      <c r="B17" s="60">
        <f>SUM(B18:B24)</f>
        <v>3821710.5999999996</v>
      </c>
      <c r="C17" s="60">
        <f>SUM(C18:C24)</f>
        <v>3942329.29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24626.26</v>
      </c>
      <c r="F18" s="60">
        <v>19334.68</v>
      </c>
    </row>
    <row r="19" spans="1:6" x14ac:dyDescent="0.25">
      <c r="A19" s="97" t="s">
        <v>13</v>
      </c>
      <c r="B19" s="60">
        <v>2320311.37</v>
      </c>
      <c r="C19" s="60">
        <v>2320311.7799999998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1759.07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3500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1496140.16</v>
      </c>
      <c r="C24" s="60">
        <v>1622017.51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ht="14.25" x14ac:dyDescent="0.4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11195904.17</v>
      </c>
      <c r="C47" s="61">
        <f>C9+C17+C25+C31+C38+C41</f>
        <v>11416234.57</v>
      </c>
      <c r="D47" s="99" t="s">
        <v>91</v>
      </c>
      <c r="E47" s="61">
        <f>E9+E19+E23+E26+E27+E31+E38+E42</f>
        <v>72139.22</v>
      </c>
      <c r="F47" s="61">
        <f>F9+F19+F23+F26+F27+F31+F38+F42</f>
        <v>136153.01999999999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44000005.479999997</v>
      </c>
      <c r="C50" s="60">
        <v>44000005.479999997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1715854.76</v>
      </c>
      <c r="C51" s="60">
        <v>2084919.65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14865945.01</v>
      </c>
      <c r="C52" s="60">
        <v>14865945.01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1259780.3400000001</v>
      </c>
      <c r="C53" s="60">
        <v>1259780.3400000001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11427.16</v>
      </c>
      <c r="C54" s="60">
        <v>11427.16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-1415000.84</v>
      </c>
      <c r="C55" s="60">
        <v>-1415000.84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72139.22</v>
      </c>
      <c r="F59" s="61">
        <f>F47+F57</f>
        <v>136153.01999999999</v>
      </c>
    </row>
    <row r="60" spans="1:6" x14ac:dyDescent="0.25">
      <c r="A60" s="55" t="s">
        <v>50</v>
      </c>
      <c r="B60" s="61">
        <f>SUM(B50:B58)</f>
        <v>60438011.909999989</v>
      </c>
      <c r="C60" s="61">
        <f>SUM(C50:C58)</f>
        <v>60807076.79999999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71633916.079999983</v>
      </c>
      <c r="C62" s="61">
        <f>SUM(C47+C60)</f>
        <v>72223311.36999999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24913050.109999999</v>
      </c>
      <c r="F63" s="77">
        <f>SUM(F64:F66)</f>
        <v>25108137.870000001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24913050.109999999</v>
      </c>
      <c r="F65" s="77">
        <v>25108137.870000001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46648726.75</v>
      </c>
      <c r="F68" s="77">
        <f>SUM(F69:F73)</f>
        <v>46979020.479999997</v>
      </c>
    </row>
    <row r="69" spans="1:6" x14ac:dyDescent="0.25">
      <c r="A69" s="12"/>
      <c r="B69" s="54"/>
      <c r="C69" s="54"/>
      <c r="D69" s="103" t="s">
        <v>107</v>
      </c>
      <c r="E69" s="77">
        <v>-330293.73</v>
      </c>
      <c r="F69" s="77">
        <v>-2351014.1</v>
      </c>
    </row>
    <row r="70" spans="1:6" x14ac:dyDescent="0.25">
      <c r="A70" s="12"/>
      <c r="B70" s="54"/>
      <c r="C70" s="54"/>
      <c r="D70" s="103" t="s">
        <v>108</v>
      </c>
      <c r="E70" s="77">
        <v>8625400.8300000001</v>
      </c>
      <c r="F70" s="77">
        <v>10976414.93</v>
      </c>
    </row>
    <row r="71" spans="1:6" x14ac:dyDescent="0.25">
      <c r="A71" s="12"/>
      <c r="B71" s="54"/>
      <c r="C71" s="54"/>
      <c r="D71" s="103" t="s">
        <v>109</v>
      </c>
      <c r="E71" s="77">
        <v>39656038.100000001</v>
      </c>
      <c r="F71" s="77">
        <v>39656038.100000001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-1302418.45</v>
      </c>
      <c r="F73" s="77">
        <v>-1302418.45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71561776.859999999</v>
      </c>
      <c r="F79" s="61">
        <f>F63+F68+F75</f>
        <v>72087158.349999994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71633916.079999998</v>
      </c>
      <c r="F81" s="61">
        <f>F59+F79</f>
        <v>72223311.36999999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7374193.5700000003</v>
      </c>
      <c r="Q4" s="18">
        <f>'Formato 1'!C9</f>
        <v>7473905.2800000003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7374193.5700000003</v>
      </c>
      <c r="Q7" s="18">
        <f>'Formato 1'!C12</f>
        <v>7473905.2800000003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3821710.5999999996</v>
      </c>
      <c r="Q12" s="18">
        <f>'Formato 1'!C17</f>
        <v>3942329.29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2320311.37</v>
      </c>
      <c r="Q14" s="18">
        <f>'Formato 1'!C19</f>
        <v>2320311.7799999998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1759.07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3500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1496140.16</v>
      </c>
      <c r="Q19" s="18">
        <f>'Formato 1'!C24</f>
        <v>1622017.51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11195904.17</v>
      </c>
      <c r="Q42" s="18">
        <f>'Formato 1'!C47</f>
        <v>11416234.57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44000005.479999997</v>
      </c>
      <c r="Q44">
        <f>'Formato 1'!C50</f>
        <v>44000005.479999997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1715854.76</v>
      </c>
      <c r="Q45">
        <f>'Formato 1'!C51</f>
        <v>2084919.65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14865945.01</v>
      </c>
      <c r="Q46">
        <f>'Formato 1'!C52</f>
        <v>14865945.01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1259780.3400000001</v>
      </c>
      <c r="Q47">
        <f>'Formato 1'!C53</f>
        <v>1259780.3400000001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11427.16</v>
      </c>
      <c r="Q48">
        <f>'Formato 1'!C54</f>
        <v>11427.16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-1415000.84</v>
      </c>
      <c r="Q49">
        <f>'Formato 1'!C55</f>
        <v>-1415000.84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60438011.909999989</v>
      </c>
      <c r="Q53">
        <f>'Formato 1'!C60</f>
        <v>60807076.79999999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71633916.079999983</v>
      </c>
      <c r="Q54">
        <f>'Formato 1'!C62</f>
        <v>72223311.36999999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72139.22</v>
      </c>
      <c r="Q57">
        <f>'Formato 1'!F9</f>
        <v>136153.01999999999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15744.74</v>
      </c>
      <c r="Q59">
        <f>'Formato 1'!F11</f>
        <v>14760.23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31768.22</v>
      </c>
      <c r="Q64">
        <f>'Formato 1'!F16</f>
        <v>102058.11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24626.26</v>
      </c>
      <c r="Q66">
        <f>'Formato 1'!F18</f>
        <v>19334.68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72139.22</v>
      </c>
      <c r="Q95">
        <f>'Formato 1'!F47</f>
        <v>136153.01999999999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72139.22</v>
      </c>
      <c r="Q104">
        <f>'Formato 1'!F59</f>
        <v>136153.01999999999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24913050.109999999</v>
      </c>
      <c r="Q106">
        <f>'Formato 1'!F63</f>
        <v>25108137.870000001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24913050.109999999</v>
      </c>
      <c r="Q108">
        <f>'Formato 1'!F65</f>
        <v>25108137.870000001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46648726.75</v>
      </c>
      <c r="Q110">
        <f>'Formato 1'!F68</f>
        <v>46979020.479999997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-330293.73</v>
      </c>
      <c r="Q111">
        <f>'Formato 1'!F69</f>
        <v>-2351014.1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8625400.8300000001</v>
      </c>
      <c r="Q112">
        <f>'Formato 1'!F70</f>
        <v>10976414.93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39656038.100000001</v>
      </c>
      <c r="Q113">
        <f>'Formato 1'!F71</f>
        <v>39656038.100000001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-1302418.45</v>
      </c>
      <c r="Q115">
        <f>'Formato 1'!F73</f>
        <v>-1302418.45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71561776.859999999</v>
      </c>
      <c r="Q119">
        <f>'Formato 1'!F79</f>
        <v>72087158.349999994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71633916.079999998</v>
      </c>
      <c r="Q120">
        <f>'Formato 1'!F81</f>
        <v>72223311.36999999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B43" sqref="B43:F4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136153.01999999999</v>
      </c>
      <c r="C18" s="132"/>
      <c r="D18" s="132"/>
      <c r="E18" s="132"/>
      <c r="F18" s="61">
        <v>72139.22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136153.01999999999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72139.22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ht="14.25" x14ac:dyDescent="0.4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136153.01999999999</v>
      </c>
      <c r="Q12" s="18"/>
      <c r="R12" s="18"/>
      <c r="S12" s="18"/>
      <c r="T12" s="18">
        <f>'Formato 2'!F18</f>
        <v>72139.22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136153.01999999999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72139.22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Vivienda de San Miguel de Allende,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C.P. Lorena Salgado</cp:lastModifiedBy>
  <cp:lastPrinted>2017-02-04T00:56:20Z</cp:lastPrinted>
  <dcterms:created xsi:type="dcterms:W3CDTF">2017-01-19T17:59:06Z</dcterms:created>
  <dcterms:modified xsi:type="dcterms:W3CDTF">2021-04-21T16:17:52Z</dcterms:modified>
</cp:coreProperties>
</file>