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Lorena Salgado\Desktop\2024\SIRET 2024\SIRET CUENTA PUBLICA\"/>
    </mc:Choice>
  </mc:AlternateContent>
  <xr:revisionPtr revIDLastSave="0" documentId="13_ncr:1_{05AEFD22-E5EA-4BAA-A0C1-70763157DA9B}" xr6:coauthVersionLast="46" xr6:coauthVersionMax="47" xr10:uidLastSave="{00000000-0000-0000-0000-000000000000}"/>
  <bookViews>
    <workbookView xWindow="-120" yWindow="-120" windowWidth="29040" windowHeight="15840" firstSheet="5" activeTab="1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5" l="1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G28" i="22" l="1"/>
  <c r="F30" i="20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F19" i="8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40" i="7"/>
  <c r="G41" i="7"/>
  <c r="G42" i="7"/>
  <c r="G43" i="7"/>
  <c r="G44" i="7"/>
  <c r="G45" i="7"/>
  <c r="G46" i="7"/>
  <c r="G47" i="7"/>
  <c r="G39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E19" i="2"/>
  <c r="F9" i="2"/>
  <c r="E9" i="2"/>
  <c r="C60" i="2"/>
  <c r="B60" i="2"/>
  <c r="C41" i="2"/>
  <c r="B41" i="2"/>
  <c r="C38" i="2"/>
  <c r="F29" i="8" l="1"/>
  <c r="E29" i="8"/>
  <c r="F81" i="2"/>
  <c r="E79" i="2"/>
  <c r="E47" i="2"/>
  <c r="E59" i="2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G77" i="9" s="1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G9" i="7" s="1"/>
  <c r="F9" i="7"/>
  <c r="F159" i="7" s="1"/>
  <c r="D9" i="7"/>
  <c r="C70" i="6"/>
  <c r="F70" i="6"/>
  <c r="G45" i="6"/>
  <c r="G65" i="6" s="1"/>
  <c r="G16" i="6"/>
  <c r="G41" i="6" s="1"/>
  <c r="G37" i="6"/>
  <c r="E81" i="2" l="1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<sst xmlns="http://schemas.openxmlformats.org/spreadsheetml/2006/main" count="1025" uniqueCount="603">
  <si>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</si>
  <si>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</si>
  <si>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</si>
  <si>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</si>
  <si>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</si>
  <si>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</si>
  <si>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</si>
  <si>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</si>
  <si>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</si>
  <si>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</si>
  <si>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</si>
  <si>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</si>
  <si>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</si>
  <si>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</si>
  <si>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</si>
  <si>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</si>
  <si>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</si>
  <si>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</si>
  <si>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</si>
  <si>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</si>
  <si>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</si>
  <si>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</si>
  <si>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</si>
  <si>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</si>
  <si>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</si>
  <si>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</si>
  <si>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</si>
  <si>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</si>
  <si>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</si>
  <si>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</si>
  <si>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</si>
  <si>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</si>
  <si>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</si>
  <si>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</si>
  <si>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</si>
  <si>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</si>
  <si>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</si>
  <si>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</si>
  <si>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</si>
  <si>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</si>
  <si>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</si>
  <si>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</si>
  <si>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</si>
  <si>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</si>
  <si>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</si>
  <si>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</si>
  <si>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</si>
  <si>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</si>
  <si>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</si>
  <si>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</si>
  <si>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</si>
  <si>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</si>
  <si>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</si>
  <si>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</si>
  <si>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</si>
  <si>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</si>
  <si>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</si>
  <si>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</si>
  <si>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</si>
  <si>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</si>
  <si>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</si>
  <si>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</si>
  <si>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</si>
  <si>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</si>
  <si>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</si>
  <si>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</si>
  <si>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</si>
  <si>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</si>
  <si>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</si>
  <si>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</si>
  <si>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</si>
  <si>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</si>
  <si>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</si>
  <si>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</si>
  <si>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</si>
  <si>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</si>
  <si>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</si>
  <si>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</si>
  <si>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</si>
  <si>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</si>
  <si>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</si>
  <si>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</si>
  <si>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</si>
  <si>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</si>
  <si>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</si>
  <si>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</si>
  <si>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</si>
  <si>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</si>
  <si>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</si>
  <si>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</si>
  <si>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</si>
  <si>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</si>
  <si>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</si>
  <si>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</si>
  <si>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</si>
  <si>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</si>
  <si>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</si>
  <si>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</si>
  <si>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</si>
  <si>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</si>
  <si>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</si>
  <si>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</si>
  <si>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</si>
  <si>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</si>
  <si>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</si>
  <si>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</si>
  <si>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</si>
  <si>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</si>
  <si>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</si>
  <si>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</si>
  <si>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</si>
  <si>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</si>
  <si>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</si>
  <si>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</si>
  <si>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</si>
  <si>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</si>
  <si>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</si>
  <si>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</si>
  <si>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</si>
  <si>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</si>
  <si>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</si>
  <si>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</si>
  <si>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</si>
  <si>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</si>
  <si>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</si>
  <si>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</si>
  <si>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</si>
  <si>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</si>
  <si>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</si>
  <si>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</si>
  <si>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</si>
  <si>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</si>
  <si>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</si>
  <si>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</si>
  <si>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</si>
  <si>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</si>
  <si>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</si>
  <si>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</si>
  <si>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</si>
  <si>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</si>
  <si>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</si>
  <si>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</si>
  <si>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</si>
  <si>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</si>
  <si>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</si>
  <si>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</si>
  <si>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</si>
  <si>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</si>
  <si>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</si>
  <si>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</si>
  <si>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</si>
  <si>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</si>
  <si>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</si>
  <si>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</si>
  <si>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</si>
  <si>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</si>
  <si>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</si>
  <si>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</si>
  <si>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</si>
  <si>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</si>
  <si>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</si>
  <si>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</si>
  <si>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</si>
  <si>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</si>
  <si>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</si>
  <si>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</si>
  <si>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</si>
  <si>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</si>
  <si>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</si>
  <si>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</si>
  <si>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</si>
  <si>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</si>
  <si>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</si>
  <si>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</si>
  <si>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</si>
  <si>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</si>
  <si>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</si>
  <si>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</si>
  <si>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</si>
  <si>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</si>
  <si>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</si>
  <si>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</si>
  <si>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</si>
  <si>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</si>
  <si>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</si>
  <si>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</si>
  <si>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</si>
  <si>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</si>
  <si>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</si>
  <si>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</si>
  <si>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</si>
  <si>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</si>
  <si>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</si>
  <si>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</si>
  <si>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</si>
  <si>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</si>
  <si>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</si>
  <si>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</si>
  <si>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</si>
  <si>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</si>
  <si>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</si>
  <si>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</si>
  <si>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</si>
  <si>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</si>
  <si>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</si>
  <si>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</si>
  <si>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</si>
  <si>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</si>
  <si>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</si>
  <si>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</si>
  <si>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</si>
  <si>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</si>
  <si>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</si>
  <si>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</si>
  <si>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</si>
  <si>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</si>
  <si>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</si>
  <si>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</si>
  <si>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</si>
  <si>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</si>
  <si>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</si>
  <si>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</si>
  <si>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</si>
  <si>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</si>
  <si>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</si>
  <si>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</si>
  <si>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</si>
  <si>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</si>
  <si>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</si>
  <si>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</si>
  <si>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</si>
  <si>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</si>
  <si>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</si>
  <si>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</si>
  <si>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</si>
  <si>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</si>
  <si>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</si>
  <si>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</si>
  <si>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</si>
  <si>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</si>
  <si>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</si>
  <si>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</si>
  <si>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</si>
  <si>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</si>
  <si>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</si>
  <si>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</si>
  <si>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</si>
  <si>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</si>
  <si>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</si>
  <si>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</si>
  <si>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</si>
  <si>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</si>
  <si>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</si>
  <si>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</si>
  <si>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</si>
  <si>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</si>
  <si>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</si>
  <si>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</si>
  <si>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</si>
  <si>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</si>
  <si>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</si>
  <si>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</si>
  <si>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</si>
  <si>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</si>
  <si>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</si>
  <si>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</si>
  <si>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</si>
  <si>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</si>
  <si>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</si>
  <si>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</si>
  <si>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</si>
  <si>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</si>
  <si>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</si>
  <si>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</si>
  <si>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</si>
  <si>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</si>
  <si>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</si>
  <si>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</si>
  <si>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</si>
  <si>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</si>
  <si>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</si>
  <si>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</si>
  <si>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</si>
  <si>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</si>
  <si>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</si>
  <si>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</si>
  <si>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</si>
  <si>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</si>
  <si>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</si>
  <si>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</si>
  <si>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</si>
  <si>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</si>
  <si>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</si>
  <si>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</si>
  <si>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</si>
  <si>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</si>
  <si>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</si>
  <si>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</si>
  <si>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</si>
  <si>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</si>
  <si>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</si>
  <si>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</si>
  <si>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</si>
  <si>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</si>
  <si>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</si>
  <si>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</si>
  <si>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</si>
  <si>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</si>
  <si>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</si>
  <si>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</si>
  <si>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</si>
  <si>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</si>
  <si>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</si>
  <si>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</si>
  <si>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</si>
  <si>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</si>
  <si>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</si>
  <si>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</si>
  <si>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</si>
  <si>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</si>
  <si>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</si>
  <si>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</si>
  <si>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</si>
  <si>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</si>
  <si>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</si>
  <si>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</si>
  <si>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</si>
  <si>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</si>
  <si>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</si>
  <si>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</si>
  <si>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</si>
  <si>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</si>
  <si>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</si>
  <si>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</si>
  <si>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</si>
  <si>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</si>
  <si>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</si>
  <si>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</si>
  <si>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</si>
  <si>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</si>
  <si>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</si>
  <si>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</si>
  <si>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</si>
  <si>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</si>
  <si>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</si>
  <si>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</si>
  <si>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</si>
  <si>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</si>
  <si>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</si>
  <si>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</si>
  <si>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</si>
  <si>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</si>
  <si>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</si>
  <si>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</si>
  <si>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</si>
  <si>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</si>
  <si>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</si>
  <si>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</si>
  <si>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</si>
  <si>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</si>
  <si>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</si>
  <si>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</si>
  <si>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</si>
  <si>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</si>
  <si>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</si>
  <si>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</si>
  <si>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</si>
  <si>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</si>
  <si>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</si>
  <si>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</si>
  <si>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</si>
  <si>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</si>
  <si>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</si>
  <si>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</si>
  <si>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</si>
  <si>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</si>
  <si>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</si>
  <si>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</si>
  <si>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</si>
  <si>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</si>
  <si>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</si>
  <si>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</si>
  <si>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</si>
  <si>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</si>
  <si>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</si>
  <si>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</si>
  <si>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</si>
  <si>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</si>
  <si>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</si>
  <si>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</si>
  <si>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</si>
  <si>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</si>
  <si>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</si>
  <si>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</si>
  <si>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</si>
  <si>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</si>
  <si>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</si>
  <si>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</si>
  <si>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</si>
  <si>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</si>
  <si>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</si>
  <si>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</si>
  <si>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</si>
  <si>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</si>
  <si>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</si>
  <si>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</si>
  <si>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</si>
  <si>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</si>
  <si>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</si>
  <si>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</si>
  <si>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</si>
  <si>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</si>
  <si>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</si>
  <si>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</si>
  <si>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</si>
  <si>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</si>
  <si>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</si>
  <si>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</si>
  <si>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</si>
  <si>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</si>
  <si>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</si>
  <si>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</si>
  <si>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</si>
  <si>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</si>
  <si>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</si>
  <si>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</si>
  <si>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</si>
  <si>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</si>
  <si>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</si>
  <si>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</si>
  <si>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</si>
  <si>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</si>
  <si>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</si>
  <si>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</si>
  <si>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</si>
  <si>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</si>
  <si>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</si>
  <si>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</si>
  <si>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</si>
  <si>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</si>
  <si>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</si>
  <si>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</si>
  <si>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</si>
  <si>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</si>
  <si>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</si>
  <si>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</si>
  <si>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</si>
  <si>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</si>
  <si>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</si>
  <si>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</si>
  <si>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</si>
  <si>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</si>
  <si>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</si>
  <si>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</si>
  <si>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</si>
  <si>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</si>
  <si>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</si>
  <si>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</si>
  <si>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</si>
  <si>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</si>
  <si>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</si>
  <si>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</si>
  <si>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</si>
  <si>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</si>
  <si>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</si>
  <si>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</si>
  <si>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</si>
  <si>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</si>
  <si>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</si>
  <si>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</si>
  <si>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</si>
  <si>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</si>
  <si>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</si>
  <si>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</si>
  <si>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</si>
  <si>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</si>
  <si>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</si>
  <si>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</si>
  <si>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</si>
  <si>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</si>
  <si>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</si>
  <si>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</si>
  <si>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</si>
  <si>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</si>
  <si>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</si>
  <si>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</si>
  <si>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</si>
  <si>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</si>
  <si>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</si>
  <si>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</si>
  <si>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</si>
  <si>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</si>
  <si>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</si>
  <si>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</si>
  <si>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</si>
  <si>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</si>
  <si>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</si>
  <si>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</si>
  <si>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</si>
  <si>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</si>
  <si>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</si>
  <si>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</si>
  <si>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</si>
  <si>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</si>
  <si>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</si>
  <si>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</si>
  <si>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</si>
  <si>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</si>
  <si>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</si>
  <si>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</si>
  <si>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</si>
  <si>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</si>
  <si>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</si>
  <si>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</si>
  <si>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</si>
  <si>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</si>
  <si>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</si>
  <si>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</si>
  <si>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</si>
  <si>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</si>
  <si>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</si>
  <si>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</si>
  <si>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</si>
  <si>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</si>
  <si>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</si>
  <si>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</si>
  <si>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</si>
  <si>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</si>
  <si>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</si>
  <si>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</si>
  <si>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</si>
  <si>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</si>
  <si>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</si>
  <si>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</si>
  <si>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</si>
  <si>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</si>
  <si>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</si>
  <si>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</si>
  <si>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</si>
  <si>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</si>
  <si>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</si>
  <si>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</si>
  <si>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</si>
  <si>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</si>
  <si>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</si>
  <si>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</si>
  <si>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</si>
  <si>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</si>
  <si>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</si>
  <si>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</si>
  <si>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</si>
  <si>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</si>
  <si>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</si>
  <si>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</si>
  <si>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</si>
  <si>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</si>
  <si>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</si>
  <si>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</si>
  <si>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</si>
  <si>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</si>
  <si>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</si>
  <si>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</si>
  <si>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</si>
  <si>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</si>
  <si>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</si>
  <si>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</si>
  <si>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</si>
  <si>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</si>
  <si>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</si>
  <si>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</si>
  <si>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</si>
  <si>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</si>
  <si>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</si>
  <si>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</si>
  <si>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</si>
  <si>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</si>
  <si>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</si>
  <si>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</si>
  <si>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</si>
  <si>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</si>
  <si>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</si>
  <si>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</si>
  <si>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</si>
  <si>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</si>
  <si>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</si>
  <si>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</si>
  <si>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</si>
  <si>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</si>
  <si>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</si>
  <si>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</si>
  <si>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</si>
  <si>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</si>
  <si>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</si>
  <si>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</si>
  <si>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</si>
  <si>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</si>
  <si>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</si>
  <si>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</si>
  <si>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</si>
  <si>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</si>
  <si>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 xml:space="preserve"> Instituto Municipal de Vivienda de San Miguel de Allende, Gto.</t>
  </si>
  <si>
    <t>al 31 de Diciembre de 2023 y al 31 de Diciembre de 2024</t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</si>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</sst>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</cellStyleXfs>
  <cellXfs count="21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2" borderId="16" xfId="5" applyNumberFormat="1" applyFont="1" applyFill="1" applyBorder="1" applyAlignment="1">
      <alignment horizontal="right"/>
    </xf>
    <xf numFmtId="3" fontId="1" fillId="0" borderId="14" xfId="5" applyNumberFormat="1" applyFont="1" applyFill="1" applyBorder="1" applyProtection="1">
      <protection locked="0"/>
    </xf>
    <xf numFmtId="3" fontId="0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0" borderId="14" xfId="5" applyNumberFormat="1" applyFont="1" applyFill="1" applyBorder="1" applyAlignment="1" applyProtection="1">
      <alignment vertical="center"/>
      <protection locked="0"/>
    </xf>
    <xf numFmtId="165" fontId="1" fillId="0" borderId="14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horizontal="right" vertical="center"/>
      <protection locked="0"/>
    </xf>
    <xf numFmtId="165" fontId="1" fillId="0" borderId="8" xfId="5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">
    <cellStyle name="Millares" xfId="1" builtinId="3"/>
    <cellStyle name="Millares 2" xfId="5" xr:uid="{06F92794-B1DB-4CD3-BE41-1289913627DB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218D0911-DDA8-4AE7-8017-222438BE4553}"/>
    <cellStyle name="Normal 3" xfId="6" xr:uid="{7F88EC36-5042-4BF3-8503-62EFFF6B6D98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82"/>
  <sheetViews>
    <sheetView showGridLines="0" topLeftCell="A37" zoomScale="75" zoomScaleNormal="75" workbookViewId="0">
      <selection sqref="A1:F8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74" t="s">
        <v>0</v>
      </c>
      <c r="B1" s="175"/>
      <c r="C1" s="175"/>
      <c r="D1" s="175"/>
      <c r="E1" s="175"/>
      <c r="F1" s="176"/>
    </row>
    <row r="2" spans="1:6" ht="15" customHeight="1" x14ac:dyDescent="0.25">
      <c r="A2" s="177" t="s">
        <v>600</v>
      </c>
      <c r="B2" s="178"/>
      <c r="C2" s="178"/>
      <c r="D2" s="178"/>
      <c r="E2" s="178"/>
      <c r="F2" s="179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80" t="s">
        <v>601</v>
      </c>
      <c r="B4" s="181"/>
      <c r="C4" s="181"/>
      <c r="D4" s="181"/>
      <c r="E4" s="181"/>
      <c r="F4" s="182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594</v>
      </c>
      <c r="C6" s="1" t="s">
        <v>595</v>
      </c>
      <c r="D6" s="42" t="s">
        <v>4</v>
      </c>
      <c r="E6" s="41" t="s">
        <v>594</v>
      </c>
      <c r="F6" s="1" t="s">
        <v>595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12421541.68</v>
      </c>
      <c r="C9" s="47">
        <f>SUM(C10:C16)</f>
        <v>11467253.93</v>
      </c>
      <c r="D9" s="46" t="s">
        <v>10</v>
      </c>
      <c r="E9" s="47">
        <f>SUM(E10:E18)</f>
        <v>151339.19999999998</v>
      </c>
      <c r="F9" s="47">
        <f>SUM(F10:F18)</f>
        <v>219053.88999999998</v>
      </c>
    </row>
    <row r="10" spans="1:6" x14ac:dyDescent="0.25">
      <c r="A10" s="48" t="s">
        <v>11</v>
      </c>
      <c r="B10" s="160">
        <v>0</v>
      </c>
      <c r="C10" s="160">
        <v>0</v>
      </c>
      <c r="D10" s="48" t="s">
        <v>12</v>
      </c>
      <c r="E10" s="160">
        <v>-0.4</v>
      </c>
      <c r="F10" s="160">
        <v>0</v>
      </c>
    </row>
    <row r="11" spans="1:6" x14ac:dyDescent="0.25">
      <c r="A11" s="48" t="s">
        <v>13</v>
      </c>
      <c r="B11" s="160">
        <v>12421541.68</v>
      </c>
      <c r="C11" s="160">
        <v>11467253.93</v>
      </c>
      <c r="D11" s="48" t="s">
        <v>14</v>
      </c>
      <c r="E11" s="160">
        <v>0.74</v>
      </c>
      <c r="F11" s="160">
        <v>80551.28</v>
      </c>
    </row>
    <row r="12" spans="1:6" x14ac:dyDescent="0.25">
      <c r="A12" s="48" t="s">
        <v>15</v>
      </c>
      <c r="B12" s="160">
        <v>0</v>
      </c>
      <c r="C12" s="160">
        <v>0</v>
      </c>
      <c r="D12" s="48" t="s">
        <v>16</v>
      </c>
      <c r="E12" s="160">
        <v>0</v>
      </c>
      <c r="F12" s="160">
        <v>0</v>
      </c>
    </row>
    <row r="13" spans="1:6" x14ac:dyDescent="0.25">
      <c r="A13" s="48" t="s">
        <v>17</v>
      </c>
      <c r="B13" s="160">
        <v>0</v>
      </c>
      <c r="C13" s="160">
        <v>0</v>
      </c>
      <c r="D13" s="48" t="s">
        <v>18</v>
      </c>
      <c r="E13" s="160">
        <v>0</v>
      </c>
      <c r="F13" s="160">
        <v>0</v>
      </c>
    </row>
    <row r="14" spans="1:6" x14ac:dyDescent="0.25">
      <c r="A14" s="48" t="s">
        <v>19</v>
      </c>
      <c r="B14" s="160">
        <v>0</v>
      </c>
      <c r="C14" s="160">
        <v>0</v>
      </c>
      <c r="D14" s="48" t="s">
        <v>20</v>
      </c>
      <c r="E14" s="160">
        <v>0</v>
      </c>
      <c r="F14" s="160">
        <v>0</v>
      </c>
    </row>
    <row r="15" spans="1:6" x14ac:dyDescent="0.25">
      <c r="A15" s="48" t="s">
        <v>21</v>
      </c>
      <c r="B15" s="160">
        <v>0</v>
      </c>
      <c r="C15" s="160">
        <v>0</v>
      </c>
      <c r="D15" s="48" t="s">
        <v>22</v>
      </c>
      <c r="E15" s="160">
        <v>0</v>
      </c>
      <c r="F15" s="160">
        <v>0</v>
      </c>
    </row>
    <row r="16" spans="1:6" x14ac:dyDescent="0.25">
      <c r="A16" s="48" t="s">
        <v>23</v>
      </c>
      <c r="B16" s="160">
        <v>0</v>
      </c>
      <c r="C16" s="160">
        <v>0</v>
      </c>
      <c r="D16" s="48" t="s">
        <v>24</v>
      </c>
      <c r="E16" s="160">
        <v>106441.84</v>
      </c>
      <c r="F16" s="160">
        <v>88778.39</v>
      </c>
    </row>
    <row r="17" spans="1:6" x14ac:dyDescent="0.25">
      <c r="A17" s="46" t="s">
        <v>25</v>
      </c>
      <c r="B17" s="47">
        <f>SUM(B18:B24)</f>
        <v>289869.62</v>
      </c>
      <c r="C17" s="47">
        <f>SUM(C18:C24)</f>
        <v>289869.62</v>
      </c>
      <c r="D17" s="48" t="s">
        <v>26</v>
      </c>
      <c r="E17" s="160">
        <v>0</v>
      </c>
      <c r="F17" s="160">
        <v>0</v>
      </c>
    </row>
    <row r="18" spans="1:6" x14ac:dyDescent="0.25">
      <c r="A18" s="48" t="s">
        <v>27</v>
      </c>
      <c r="B18" s="160">
        <v>0</v>
      </c>
      <c r="C18" s="160">
        <v>0</v>
      </c>
      <c r="D18" s="48" t="s">
        <v>28</v>
      </c>
      <c r="E18" s="160">
        <v>44897.02</v>
      </c>
      <c r="F18" s="160">
        <v>49724.22</v>
      </c>
    </row>
    <row r="19" spans="1:6" x14ac:dyDescent="0.25">
      <c r="A19" s="48" t="s">
        <v>29</v>
      </c>
      <c r="B19" s="160">
        <v>330.21</v>
      </c>
      <c r="C19" s="160">
        <v>330.21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160">
        <v>0.01</v>
      </c>
      <c r="C20" s="160">
        <v>0.01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160">
        <v>0</v>
      </c>
      <c r="C21" s="160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160">
        <v>0</v>
      </c>
      <c r="C22" s="160">
        <v>0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160">
        <v>0</v>
      </c>
      <c r="C23" s="160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160">
        <v>289539.40000000002</v>
      </c>
      <c r="C24" s="160">
        <v>289539.40000000002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18560</v>
      </c>
      <c r="C25" s="47">
        <f>SUM(C26:C30)</f>
        <v>18560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160">
        <v>18560</v>
      </c>
      <c r="C26" s="160">
        <v>18560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160">
        <v>0</v>
      </c>
      <c r="C27" s="160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160">
        <v>0</v>
      </c>
      <c r="C28" s="160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160">
        <v>0</v>
      </c>
      <c r="C29" s="160">
        <v>0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160">
        <v>0</v>
      </c>
      <c r="C30" s="160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172800.01</v>
      </c>
      <c r="C31" s="47">
        <f>SUM(C32:C36)</f>
        <v>172800.01</v>
      </c>
      <c r="D31" s="46" t="s">
        <v>54</v>
      </c>
      <c r="E31" s="47">
        <f>SUM(E32:E37)</f>
        <v>50000</v>
      </c>
      <c r="F31" s="47">
        <f>SUM(F32:F37)</f>
        <v>50000</v>
      </c>
    </row>
    <row r="32" spans="1:6" x14ac:dyDescent="0.25">
      <c r="A32" s="48" t="s">
        <v>55</v>
      </c>
      <c r="B32" s="160">
        <v>172800.01</v>
      </c>
      <c r="C32" s="160">
        <v>172800.01</v>
      </c>
      <c r="D32" s="48" t="s">
        <v>56</v>
      </c>
      <c r="E32" s="160">
        <v>50000</v>
      </c>
      <c r="F32" s="160">
        <v>50000</v>
      </c>
    </row>
    <row r="33" spans="1:6" ht="14.45" customHeight="1" x14ac:dyDescent="0.25">
      <c r="A33" s="48" t="s">
        <v>57</v>
      </c>
      <c r="B33" s="160">
        <v>0</v>
      </c>
      <c r="C33" s="160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160">
        <v>0</v>
      </c>
      <c r="C34" s="160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160">
        <v>0</v>
      </c>
      <c r="C35" s="160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160">
        <v>0</v>
      </c>
      <c r="C36" s="160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47">
        <v>0</v>
      </c>
      <c r="C37" s="47">
        <v>0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12902771.309999999</v>
      </c>
      <c r="C47" s="4">
        <f>C9+C17+C25+C31+C37+C38+C41</f>
        <v>11948483.559999999</v>
      </c>
      <c r="D47" s="2" t="s">
        <v>84</v>
      </c>
      <c r="E47" s="4">
        <f>E9+E19+E23+E26+E27+E31+E38+E42</f>
        <v>201339.19999999998</v>
      </c>
      <c r="F47" s="4">
        <f>F9+F19+F23+F26+F27+F31+F38+F42</f>
        <v>269053.89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160">
        <v>44000005.479999997</v>
      </c>
      <c r="C50" s="160">
        <v>44000005.479999997</v>
      </c>
      <c r="D50" s="46" t="s">
        <v>88</v>
      </c>
      <c r="E50" s="47">
        <v>0</v>
      </c>
      <c r="F50" s="47">
        <v>0</v>
      </c>
    </row>
    <row r="51" spans="1:6" x14ac:dyDescent="0.25">
      <c r="A51" s="46" t="s">
        <v>89</v>
      </c>
      <c r="B51" s="160">
        <v>2068324.73</v>
      </c>
      <c r="C51" s="160">
        <v>2025103.14</v>
      </c>
      <c r="D51" s="46" t="s">
        <v>90</v>
      </c>
      <c r="E51" s="47">
        <v>0</v>
      </c>
      <c r="F51" s="47">
        <v>0</v>
      </c>
    </row>
    <row r="52" spans="1:6" x14ac:dyDescent="0.25">
      <c r="A52" s="46" t="s">
        <v>91</v>
      </c>
      <c r="B52" s="160">
        <v>16110899.4</v>
      </c>
      <c r="C52" s="160">
        <v>16110899.4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160">
        <v>1145740.3400000001</v>
      </c>
      <c r="C53" s="160">
        <v>1145740.3400000001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160">
        <v>11427.16</v>
      </c>
      <c r="C54" s="160">
        <v>11427.16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160">
        <v>-1740807.85</v>
      </c>
      <c r="C55" s="160">
        <v>-1628465.22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160">
        <v>0</v>
      </c>
      <c r="C56" s="160">
        <v>0</v>
      </c>
      <c r="D56" s="45"/>
      <c r="E56" s="49"/>
      <c r="F56" s="49"/>
    </row>
    <row r="57" spans="1:6" x14ac:dyDescent="0.25">
      <c r="A57" s="46" t="s">
        <v>100</v>
      </c>
      <c r="B57" s="160">
        <v>0</v>
      </c>
      <c r="C57" s="160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102</v>
      </c>
      <c r="B58" s="160">
        <v>0</v>
      </c>
      <c r="C58" s="160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201339.19999999998</v>
      </c>
      <c r="F59" s="4">
        <f>F47+F57</f>
        <v>269053.89</v>
      </c>
    </row>
    <row r="60" spans="1:6" x14ac:dyDescent="0.25">
      <c r="A60" s="3" t="s">
        <v>104</v>
      </c>
      <c r="B60" s="4">
        <f>SUM(B50:B58)</f>
        <v>61595589.25999999</v>
      </c>
      <c r="C60" s="4">
        <f>SUM(C50:C58)</f>
        <v>61664710.299999997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74498360.569999993</v>
      </c>
      <c r="C62" s="4">
        <f>SUM(C47+C60)</f>
        <v>73613193.859999999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23873095.739999998</v>
      </c>
      <c r="F63" s="47">
        <f>SUM(F64:F66)</f>
        <v>23873095.739999998</v>
      </c>
    </row>
    <row r="64" spans="1:6" x14ac:dyDescent="0.25">
      <c r="A64" s="45"/>
      <c r="B64" s="45"/>
      <c r="C64" s="45"/>
      <c r="D64" s="46" t="s">
        <v>108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109</v>
      </c>
      <c r="E65" s="160">
        <v>23873095.739999998</v>
      </c>
      <c r="F65" s="160">
        <v>23873095.739999998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50423925.629999995</v>
      </c>
      <c r="F68" s="47">
        <f>SUM(F69:F73)</f>
        <v>49471044.229999997</v>
      </c>
    </row>
    <row r="69" spans="1:6" x14ac:dyDescent="0.25">
      <c r="A69" s="53"/>
      <c r="B69" s="45"/>
      <c r="C69" s="45"/>
      <c r="D69" s="46" t="s">
        <v>112</v>
      </c>
      <c r="E69" s="160">
        <v>952881.4</v>
      </c>
      <c r="F69" s="160">
        <v>3336645.13</v>
      </c>
    </row>
    <row r="70" spans="1:6" x14ac:dyDescent="0.25">
      <c r="A70" s="53"/>
      <c r="B70" s="45"/>
      <c r="C70" s="45"/>
      <c r="D70" s="46" t="s">
        <v>113</v>
      </c>
      <c r="E70" s="160">
        <v>11201081.08</v>
      </c>
      <c r="F70" s="160">
        <v>7864435.9500000002</v>
      </c>
    </row>
    <row r="71" spans="1:6" x14ac:dyDescent="0.25">
      <c r="A71" s="53"/>
      <c r="B71" s="45"/>
      <c r="C71" s="45"/>
      <c r="D71" s="46" t="s">
        <v>114</v>
      </c>
      <c r="E71" s="160">
        <v>39656038.100000001</v>
      </c>
      <c r="F71" s="160">
        <v>39656038.100000001</v>
      </c>
    </row>
    <row r="72" spans="1:6" x14ac:dyDescent="0.25">
      <c r="A72" s="53"/>
      <c r="B72" s="45"/>
      <c r="C72" s="45"/>
      <c r="D72" s="46" t="s">
        <v>115</v>
      </c>
      <c r="E72" s="160">
        <v>0</v>
      </c>
      <c r="F72" s="160">
        <v>0</v>
      </c>
    </row>
    <row r="73" spans="1:6" x14ac:dyDescent="0.25">
      <c r="A73" s="53"/>
      <c r="B73" s="45"/>
      <c r="C73" s="45"/>
      <c r="D73" s="46" t="s">
        <v>116</v>
      </c>
      <c r="E73" s="160">
        <v>-1386074.95</v>
      </c>
      <c r="F73" s="160">
        <v>-1386074.95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74297021.36999999</v>
      </c>
      <c r="F79" s="4">
        <f>F63+F68+F75</f>
        <v>73344139.969999999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74498360.569999993</v>
      </c>
      <c r="F81" s="4">
        <f>F59+F79</f>
        <v>73613193.859999999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3">
    <mergeCell ref="A1:F1"/>
    <mergeCell ref="A2:F2"/>
    <mergeCell ref="A4:F4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25" right="0.25" top="0.75" bottom="0.75" header="0.3" footer="0.3"/>
  <pageSetup scale="40" fitToHeight="0" orientation="portrait" horizontalDpi="1200" verticalDpi="1200" r:id="rId1"/>
  <ignoredErrors>
    <ignoredError sqref="B9:C9 E9:F9 B48:C49 B37:C46 B47 B17:C17 B25:C25 B59:C62 E19:F31 E33:F64 E74:F81 E66:F68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  <pageSetUpPr fitToPage="1"/>
  </sheetPr>
  <dimension ref="A1:G37"/>
  <sheetViews>
    <sheetView showGridLines="0" zoomScale="75" zoomScaleNormal="75" workbookViewId="0">
      <selection sqref="A1:G3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9" t="s">
        <v>447</v>
      </c>
      <c r="B1" s="175"/>
      <c r="C1" s="175"/>
      <c r="D1" s="175"/>
      <c r="E1" s="175"/>
      <c r="F1" s="175"/>
      <c r="G1" s="176"/>
    </row>
    <row r="2" spans="1:7" x14ac:dyDescent="0.25">
      <c r="A2" s="177" t="str">
        <f>'Formato 1'!A2</f>
        <v xml:space="preserve"> Instituto Municipal de Vivienda de San Miguel de Allende, Gto.</v>
      </c>
      <c r="B2" s="178"/>
      <c r="C2" s="178"/>
      <c r="D2" s="178"/>
      <c r="E2" s="178"/>
      <c r="F2" s="178"/>
      <c r="G2" s="179"/>
    </row>
    <row r="3" spans="1:7" x14ac:dyDescent="0.25">
      <c r="A3" s="180" t="s">
        <v>448</v>
      </c>
      <c r="B3" s="181"/>
      <c r="C3" s="181"/>
      <c r="D3" s="181"/>
      <c r="E3" s="181"/>
      <c r="F3" s="181"/>
      <c r="G3" s="182"/>
    </row>
    <row r="4" spans="1:7" x14ac:dyDescent="0.25">
      <c r="A4" s="180" t="s">
        <v>2</v>
      </c>
      <c r="B4" s="181"/>
      <c r="C4" s="181"/>
      <c r="D4" s="181"/>
      <c r="E4" s="181"/>
      <c r="F4" s="181"/>
      <c r="G4" s="182"/>
    </row>
    <row r="5" spans="1:7" x14ac:dyDescent="0.25">
      <c r="A5" s="192" t="s">
        <v>449</v>
      </c>
      <c r="B5" s="193"/>
      <c r="C5" s="193"/>
      <c r="D5" s="193"/>
      <c r="E5" s="193"/>
      <c r="F5" s="193"/>
      <c r="G5" s="194"/>
    </row>
    <row r="6" spans="1:7" ht="30" x14ac:dyDescent="0.25">
      <c r="A6" s="139" t="s">
        <v>579</v>
      </c>
      <c r="B6" s="7" t="s">
        <v>580</v>
      </c>
      <c r="C6" s="33" t="s">
        <v>558</v>
      </c>
      <c r="D6" s="33" t="s">
        <v>559</v>
      </c>
      <c r="E6" s="33" t="s">
        <v>560</v>
      </c>
      <c r="F6" s="33" t="s">
        <v>561</v>
      </c>
      <c r="G6" s="33" t="s">
        <v>562</v>
      </c>
    </row>
    <row r="7" spans="1:7" ht="15.75" customHeight="1" x14ac:dyDescent="0.25">
      <c r="A7" s="26" t="s">
        <v>563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570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578</v>
      </c>
      <c r="B20" s="75"/>
      <c r="C20" s="75"/>
      <c r="D20" s="75"/>
      <c r="E20" s="75"/>
      <c r="F20" s="75"/>
      <c r="G20" s="75"/>
    </row>
    <row r="21" spans="1:7" x14ac:dyDescent="0.25">
      <c r="A21" s="3" t="s">
        <v>571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500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578</v>
      </c>
      <c r="B27" s="76"/>
      <c r="C27" s="76"/>
      <c r="D27" s="76"/>
      <c r="E27" s="76"/>
      <c r="F27" s="76"/>
      <c r="G27" s="76"/>
    </row>
    <row r="28" spans="1:7" x14ac:dyDescent="0.25">
      <c r="A28" s="3" t="s">
        <v>575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578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577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25" right="0.25" top="0.75" bottom="0.75" header="0.3" footer="0.3"/>
  <pageSetup scale="52" fitToHeight="0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  <pageSetUpPr fitToPage="1"/>
  </sheetPr>
  <dimension ref="A1:G30"/>
  <sheetViews>
    <sheetView showGridLines="0" zoomScale="75" zoomScaleNormal="75" workbookViewId="0">
      <selection sqref="A1:G30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9" t="s">
        <v>466</v>
      </c>
      <c r="B1" s="175"/>
      <c r="C1" s="175"/>
      <c r="D1" s="175"/>
      <c r="E1" s="175"/>
      <c r="F1" s="175"/>
      <c r="G1" s="176"/>
    </row>
    <row r="2" spans="1:7" x14ac:dyDescent="0.25">
      <c r="A2" s="177" t="str">
        <f>'Formato 1'!A2</f>
        <v xml:space="preserve"> Instituto Municipal de Vivienda de San Miguel de Allende, Gto.</v>
      </c>
      <c r="B2" s="178"/>
      <c r="C2" s="178"/>
      <c r="D2" s="178"/>
      <c r="E2" s="178"/>
      <c r="F2" s="178"/>
      <c r="G2" s="179"/>
    </row>
    <row r="3" spans="1:7" x14ac:dyDescent="0.25">
      <c r="A3" s="180" t="s">
        <v>467</v>
      </c>
      <c r="B3" s="181"/>
      <c r="C3" s="181"/>
      <c r="D3" s="181"/>
      <c r="E3" s="181"/>
      <c r="F3" s="181"/>
      <c r="G3" s="182"/>
    </row>
    <row r="4" spans="1:7" x14ac:dyDescent="0.25">
      <c r="A4" s="180" t="s">
        <v>2</v>
      </c>
      <c r="B4" s="181"/>
      <c r="C4" s="181"/>
      <c r="D4" s="181"/>
      <c r="E4" s="181"/>
      <c r="F4" s="181"/>
      <c r="G4" s="182"/>
    </row>
    <row r="5" spans="1:7" x14ac:dyDescent="0.25">
      <c r="A5" s="192" t="s">
        <v>449</v>
      </c>
      <c r="B5" s="193"/>
      <c r="C5" s="193"/>
      <c r="D5" s="193"/>
      <c r="E5" s="193"/>
      <c r="F5" s="193"/>
      <c r="G5" s="194"/>
    </row>
    <row r="6" spans="1:7" ht="30" x14ac:dyDescent="0.25">
      <c r="A6" s="139" t="s">
        <v>579</v>
      </c>
      <c r="B6" s="7" t="s">
        <v>580</v>
      </c>
      <c r="C6" s="33" t="s">
        <v>558</v>
      </c>
      <c r="D6" s="33" t="s">
        <v>559</v>
      </c>
      <c r="E6" s="33" t="s">
        <v>560</v>
      </c>
      <c r="F6" s="33" t="s">
        <v>561</v>
      </c>
      <c r="G6" s="33" t="s">
        <v>562</v>
      </c>
    </row>
    <row r="7" spans="1:7" ht="15.75" customHeight="1" x14ac:dyDescent="0.25">
      <c r="A7" s="26" t="s">
        <v>469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581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582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472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583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581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578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481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25" right="0.25" top="0.75" bottom="0.75" header="0.3" footer="0.3"/>
  <pageSetup scale="51" fitToHeight="0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  <pageSetUpPr fitToPage="1"/>
  </sheetPr>
  <dimension ref="A1:G39"/>
  <sheetViews>
    <sheetView showGridLines="0" zoomScale="75" zoomScaleNormal="75" workbookViewId="0">
      <selection sqref="A1:G3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9" t="s">
        <v>482</v>
      </c>
      <c r="B1" s="175"/>
      <c r="C1" s="175"/>
      <c r="D1" s="175"/>
      <c r="E1" s="175"/>
      <c r="F1" s="175"/>
      <c r="G1" s="176"/>
    </row>
    <row r="2" spans="1:7" x14ac:dyDescent="0.25">
      <c r="A2" s="177" t="str">
        <f>'Formato 1'!A2</f>
        <v xml:space="preserve"> Instituto Municipal de Vivienda de San Miguel de Allende, Gto.</v>
      </c>
      <c r="B2" s="178"/>
      <c r="C2" s="178"/>
      <c r="D2" s="178"/>
      <c r="E2" s="178"/>
      <c r="F2" s="178"/>
      <c r="G2" s="179"/>
    </row>
    <row r="3" spans="1:7" x14ac:dyDescent="0.25">
      <c r="A3" s="180" t="s">
        <v>483</v>
      </c>
      <c r="B3" s="181"/>
      <c r="C3" s="181"/>
      <c r="D3" s="181"/>
      <c r="E3" s="181"/>
      <c r="F3" s="181"/>
      <c r="G3" s="182"/>
    </row>
    <row r="4" spans="1:7" x14ac:dyDescent="0.25">
      <c r="A4" s="180" t="s">
        <v>2</v>
      </c>
      <c r="B4" s="181"/>
      <c r="C4" s="181"/>
      <c r="D4" s="181"/>
      <c r="E4" s="181"/>
      <c r="F4" s="181"/>
      <c r="G4" s="182"/>
    </row>
    <row r="5" spans="1:7" ht="30" x14ac:dyDescent="0.25">
      <c r="A5" s="139" t="s">
        <v>450</v>
      </c>
      <c r="B5" s="7" t="s">
        <v>584</v>
      </c>
      <c r="C5" s="33" t="s">
        <v>585</v>
      </c>
      <c r="D5" s="33" t="s">
        <v>586</v>
      </c>
      <c r="E5" s="33" t="s">
        <v>587</v>
      </c>
      <c r="F5" s="33" t="s">
        <v>588</v>
      </c>
      <c r="G5" s="33" t="s">
        <v>589</v>
      </c>
    </row>
    <row r="6" spans="1:7" ht="15.75" customHeight="1" x14ac:dyDescent="0.25">
      <c r="A6" s="26" t="s">
        <v>452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7698845.1900000004</v>
      </c>
      <c r="G6" s="119">
        <f t="shared" si="0"/>
        <v>7330461.0300000003</v>
      </c>
    </row>
    <row r="7" spans="1:7" x14ac:dyDescent="0.25">
      <c r="A7" s="58" t="s">
        <v>564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566</v>
      </c>
      <c r="B11" s="75">
        <v>0</v>
      </c>
      <c r="C11" s="75">
        <v>0</v>
      </c>
      <c r="D11" s="75">
        <v>0</v>
      </c>
      <c r="E11" s="75">
        <v>0</v>
      </c>
      <c r="F11" s="47">
        <v>1075322.33</v>
      </c>
      <c r="G11" s="47">
        <v>987752.3</v>
      </c>
    </row>
    <row r="12" spans="1:7" x14ac:dyDescent="0.25">
      <c r="A12" s="58" t="s">
        <v>567</v>
      </c>
      <c r="B12" s="75">
        <v>0</v>
      </c>
      <c r="C12" s="75">
        <v>0</v>
      </c>
      <c r="D12" s="75">
        <v>0</v>
      </c>
      <c r="E12" s="75">
        <v>0</v>
      </c>
      <c r="F12" s="47">
        <v>0</v>
      </c>
      <c r="G12" s="47">
        <v>0</v>
      </c>
    </row>
    <row r="13" spans="1:7" x14ac:dyDescent="0.25">
      <c r="A13" s="59" t="s">
        <v>491</v>
      </c>
      <c r="B13" s="75">
        <v>0</v>
      </c>
      <c r="C13" s="75">
        <v>0</v>
      </c>
      <c r="D13" s="75">
        <v>0</v>
      </c>
      <c r="E13" s="75">
        <v>0</v>
      </c>
      <c r="F13" s="47">
        <v>123522.86</v>
      </c>
      <c r="G13" s="47">
        <v>29572.49</v>
      </c>
    </row>
    <row r="14" spans="1:7" x14ac:dyDescent="0.25">
      <c r="A14" s="58" t="s">
        <v>492</v>
      </c>
      <c r="B14" s="75">
        <v>0</v>
      </c>
      <c r="C14" s="75">
        <v>0</v>
      </c>
      <c r="D14" s="75">
        <v>0</v>
      </c>
      <c r="E14" s="75">
        <v>0</v>
      </c>
      <c r="F14" s="47">
        <v>0</v>
      </c>
      <c r="G14" s="47">
        <v>0</v>
      </c>
    </row>
    <row r="15" spans="1:7" x14ac:dyDescent="0.25">
      <c r="A15" s="58" t="s">
        <v>568</v>
      </c>
      <c r="B15" s="75">
        <v>0</v>
      </c>
      <c r="C15" s="75">
        <v>0</v>
      </c>
      <c r="D15" s="75">
        <v>0</v>
      </c>
      <c r="E15" s="75">
        <v>0</v>
      </c>
      <c r="F15" s="47">
        <v>0</v>
      </c>
      <c r="G15" s="47">
        <v>0</v>
      </c>
    </row>
    <row r="16" spans="1:7" x14ac:dyDescent="0.25">
      <c r="A16" s="58" t="s">
        <v>494</v>
      </c>
      <c r="B16" s="75">
        <v>0</v>
      </c>
      <c r="C16" s="75">
        <v>0</v>
      </c>
      <c r="D16" s="75">
        <v>0</v>
      </c>
      <c r="E16" s="75">
        <v>0</v>
      </c>
      <c r="F16" s="47">
        <v>6500000</v>
      </c>
      <c r="G16" s="47">
        <v>6313136.2400000002</v>
      </c>
    </row>
    <row r="17" spans="1:7" x14ac:dyDescent="0.25">
      <c r="A17" s="58" t="s">
        <v>569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570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458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502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7698845.1900000004</v>
      </c>
      <c r="G30" s="119">
        <f t="shared" si="3"/>
        <v>7330461.0300000003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592</v>
      </c>
    </row>
    <row r="39" spans="1:7" x14ac:dyDescent="0.25">
      <c r="A39" t="s">
        <v>593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25" right="0.25" top="0.75" bottom="0.75" header="0.3" footer="0.3"/>
  <pageSetup scale="52" fitToHeight="0" orientation="portrait" horizontalDpi="1200" verticalDpi="1200" r:id="rId1"/>
  <ignoredErrors>
    <ignoredError sqref="B6:G10 B17:G30 B11:E1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  <pageSetUpPr fitToPage="1"/>
  </sheetPr>
  <dimension ref="A1:G32"/>
  <sheetViews>
    <sheetView showGridLines="0" zoomScale="75" zoomScaleNormal="75" workbookViewId="0">
      <selection sqref="A1:G3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9" t="s">
        <v>507</v>
      </c>
      <c r="B1" s="175"/>
      <c r="C1" s="175"/>
      <c r="D1" s="175"/>
      <c r="E1" s="175"/>
      <c r="F1" s="175"/>
      <c r="G1" s="176"/>
    </row>
    <row r="2" spans="1:7" x14ac:dyDescent="0.25">
      <c r="A2" s="177" t="str">
        <f>'Formato 1'!A2</f>
        <v xml:space="preserve"> Instituto Municipal de Vivienda de San Miguel de Allende, Gto.</v>
      </c>
      <c r="B2" s="178"/>
      <c r="C2" s="178"/>
      <c r="D2" s="178"/>
      <c r="E2" s="178"/>
      <c r="F2" s="178"/>
      <c r="G2" s="179"/>
    </row>
    <row r="3" spans="1:7" x14ac:dyDescent="0.25">
      <c r="A3" s="180" t="s">
        <v>508</v>
      </c>
      <c r="B3" s="181"/>
      <c r="C3" s="181"/>
      <c r="D3" s="181"/>
      <c r="E3" s="181"/>
      <c r="F3" s="181"/>
      <c r="G3" s="182"/>
    </row>
    <row r="4" spans="1:7" x14ac:dyDescent="0.25">
      <c r="A4" s="180" t="s">
        <v>2</v>
      </c>
      <c r="B4" s="181"/>
      <c r="C4" s="181"/>
      <c r="D4" s="181"/>
      <c r="E4" s="181"/>
      <c r="F4" s="181"/>
      <c r="G4" s="182"/>
    </row>
    <row r="5" spans="1:7" ht="30" x14ac:dyDescent="0.25">
      <c r="A5" s="139" t="s">
        <v>450</v>
      </c>
      <c r="B5" s="7" t="s">
        <v>584</v>
      </c>
      <c r="C5" s="33" t="s">
        <v>585</v>
      </c>
      <c r="D5" s="33" t="s">
        <v>586</v>
      </c>
      <c r="E5" s="33" t="s">
        <v>587</v>
      </c>
      <c r="F5" s="33" t="s">
        <v>588</v>
      </c>
      <c r="G5" s="33" t="s">
        <v>589</v>
      </c>
    </row>
    <row r="6" spans="1:7" ht="15.75" customHeight="1" x14ac:dyDescent="0.25">
      <c r="A6" s="26" t="s">
        <v>469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-2603109.12</v>
      </c>
      <c r="G6" s="119">
        <f t="shared" si="0"/>
        <v>-6265237</v>
      </c>
    </row>
    <row r="7" spans="1:7" x14ac:dyDescent="0.25">
      <c r="A7" s="58" t="s">
        <v>581</v>
      </c>
      <c r="B7" s="75">
        <v>0</v>
      </c>
      <c r="C7" s="75">
        <v>0</v>
      </c>
      <c r="D7" s="75">
        <v>0</v>
      </c>
      <c r="E7" s="75">
        <v>0</v>
      </c>
      <c r="F7" s="47">
        <v>-1702252.51</v>
      </c>
      <c r="G7" s="47">
        <v>-3023686.47</v>
      </c>
    </row>
    <row r="8" spans="1:7" ht="15.75" customHeight="1" x14ac:dyDescent="0.25">
      <c r="A8" s="58" t="s">
        <v>582</v>
      </c>
      <c r="B8" s="75">
        <v>0</v>
      </c>
      <c r="C8" s="75">
        <v>0</v>
      </c>
      <c r="D8" s="75">
        <v>0</v>
      </c>
      <c r="E8" s="75">
        <v>0</v>
      </c>
      <c r="F8" s="47">
        <v>-198991.95</v>
      </c>
      <c r="G8" s="47">
        <v>-303273.76</v>
      </c>
    </row>
    <row r="9" spans="1:7" x14ac:dyDescent="0.25">
      <c r="A9" s="58" t="s">
        <v>472</v>
      </c>
      <c r="B9" s="75">
        <v>0</v>
      </c>
      <c r="C9" s="75">
        <v>0</v>
      </c>
      <c r="D9" s="75">
        <v>0</v>
      </c>
      <c r="E9" s="75">
        <v>0</v>
      </c>
      <c r="F9" s="47">
        <v>-701864.66</v>
      </c>
      <c r="G9" s="47">
        <v>-2938276.77</v>
      </c>
    </row>
    <row r="10" spans="1:7" x14ac:dyDescent="0.25">
      <c r="A10" s="58" t="s">
        <v>473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583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581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578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481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-2603109.12</v>
      </c>
      <c r="G28" s="119">
        <f t="shared" si="2"/>
        <v>-6265237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590</v>
      </c>
    </row>
    <row r="32" spans="1:7" x14ac:dyDescent="0.25">
      <c r="A32" t="s">
        <v>591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25" right="0.25" top="0.75" bottom="0.75" header="0.3" footer="0.3"/>
  <pageSetup scale="52" fitToHeight="0" orientation="portrait" horizontalDpi="1200" verticalDpi="1200" r:id="rId1"/>
  <ignoredErrors>
    <ignoredError sqref="B6:G6 B10:G28 B7:E9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  <pageSetUpPr fitToPage="1"/>
  </sheetPr>
  <dimension ref="A1:F67"/>
  <sheetViews>
    <sheetView showGridLines="0" tabSelected="1" topLeftCell="A37" zoomScale="75" zoomScaleNormal="75" workbookViewId="0">
      <selection sqref="A1:F6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89" t="s">
        <v>511</v>
      </c>
      <c r="B1" s="175"/>
      <c r="C1" s="175"/>
      <c r="D1" s="175"/>
      <c r="E1" s="175"/>
      <c r="F1" s="175"/>
    </row>
    <row r="2" spans="1:6" x14ac:dyDescent="0.25">
      <c r="A2" s="177" t="str">
        <f>'Formato 1'!A2</f>
        <v xml:space="preserve"> Instituto Municipal de Vivienda de San Miguel de Allende, Gto.</v>
      </c>
      <c r="B2" s="178"/>
      <c r="C2" s="178"/>
      <c r="D2" s="178"/>
      <c r="E2" s="178"/>
      <c r="F2" s="179"/>
    </row>
    <row r="3" spans="1:6" x14ac:dyDescent="0.25">
      <c r="A3" s="180" t="s">
        <v>512</v>
      </c>
      <c r="B3" s="181"/>
      <c r="C3" s="181"/>
      <c r="D3" s="181"/>
      <c r="E3" s="181"/>
      <c r="F3" s="182"/>
    </row>
    <row r="4" spans="1:6" ht="30" x14ac:dyDescent="0.25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3" t="s">
        <v>518</v>
      </c>
      <c r="B5" s="148"/>
      <c r="C5" s="148"/>
      <c r="D5" s="148"/>
      <c r="E5" s="148"/>
      <c r="F5" s="148"/>
    </row>
    <row r="6" spans="1:6" ht="30" x14ac:dyDescent="0.2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521</v>
      </c>
      <c r="B9" s="145"/>
      <c r="C9" s="145"/>
      <c r="D9" s="145"/>
      <c r="E9" s="145"/>
      <c r="F9" s="145"/>
    </row>
    <row r="10" spans="1:6" x14ac:dyDescent="0.25">
      <c r="A10" s="146" t="s">
        <v>522</v>
      </c>
      <c r="B10" s="155"/>
      <c r="C10" s="155"/>
      <c r="D10" s="155"/>
      <c r="E10" s="155"/>
      <c r="F10" s="155"/>
    </row>
    <row r="11" spans="1:6" x14ac:dyDescent="0.25">
      <c r="A11" s="67" t="s">
        <v>523</v>
      </c>
      <c r="B11" s="155"/>
      <c r="C11" s="155"/>
      <c r="D11" s="155"/>
      <c r="E11" s="155"/>
      <c r="F11" s="155"/>
    </row>
    <row r="12" spans="1:6" x14ac:dyDescent="0.25">
      <c r="A12" s="67" t="s">
        <v>524</v>
      </c>
      <c r="B12" s="155"/>
      <c r="C12" s="155"/>
      <c r="D12" s="155"/>
      <c r="E12" s="155"/>
      <c r="F12" s="155"/>
    </row>
    <row r="13" spans="1:6" x14ac:dyDescent="0.25">
      <c r="A13" s="67" t="s">
        <v>525</v>
      </c>
      <c r="B13" s="155"/>
      <c r="C13" s="155"/>
      <c r="D13" s="155"/>
      <c r="E13" s="155"/>
      <c r="F13" s="155"/>
    </row>
    <row r="14" spans="1:6" x14ac:dyDescent="0.25">
      <c r="A14" s="146" t="s">
        <v>526</v>
      </c>
      <c r="B14" s="155"/>
      <c r="C14" s="155"/>
      <c r="D14" s="155"/>
      <c r="E14" s="155"/>
      <c r="F14" s="155"/>
    </row>
    <row r="15" spans="1:6" x14ac:dyDescent="0.25">
      <c r="A15" s="67" t="s">
        <v>523</v>
      </c>
      <c r="B15" s="155"/>
      <c r="C15" s="155"/>
      <c r="D15" s="155"/>
      <c r="E15" s="155"/>
      <c r="F15" s="155"/>
    </row>
    <row r="16" spans="1:6" x14ac:dyDescent="0.25">
      <c r="A16" s="67" t="s">
        <v>524</v>
      </c>
      <c r="B16" s="156"/>
      <c r="C16" s="156"/>
      <c r="D16" s="156"/>
      <c r="E16" s="156"/>
      <c r="F16" s="156"/>
    </row>
    <row r="17" spans="1:6" x14ac:dyDescent="0.25">
      <c r="A17" s="67" t="s">
        <v>525</v>
      </c>
      <c r="B17" s="157"/>
      <c r="C17" s="157"/>
      <c r="D17" s="157"/>
      <c r="E17" s="157"/>
      <c r="F17" s="157"/>
    </row>
    <row r="18" spans="1:6" x14ac:dyDescent="0.25">
      <c r="A18" s="146" t="s">
        <v>527</v>
      </c>
      <c r="B18" s="157"/>
      <c r="C18" s="157"/>
      <c r="D18" s="157"/>
      <c r="E18" s="157"/>
      <c r="F18" s="157"/>
    </row>
    <row r="19" spans="1:6" x14ac:dyDescent="0.25">
      <c r="A19" s="146" t="s">
        <v>528</v>
      </c>
      <c r="B19" s="157"/>
      <c r="C19" s="157"/>
      <c r="D19" s="157"/>
      <c r="E19" s="157"/>
      <c r="F19" s="157"/>
    </row>
    <row r="20" spans="1:6" x14ac:dyDescent="0.25">
      <c r="A20" s="146" t="s">
        <v>529</v>
      </c>
      <c r="B20" s="158"/>
      <c r="C20" s="158"/>
      <c r="D20" s="158"/>
      <c r="E20" s="158"/>
      <c r="F20" s="158"/>
    </row>
    <row r="21" spans="1:6" x14ac:dyDescent="0.25">
      <c r="A21" s="146" t="s">
        <v>530</v>
      </c>
      <c r="B21" s="158"/>
      <c r="C21" s="158"/>
      <c r="D21" s="158"/>
      <c r="E21" s="158"/>
      <c r="F21" s="158"/>
    </row>
    <row r="22" spans="1:6" x14ac:dyDescent="0.25">
      <c r="A22" s="146" t="s">
        <v>531</v>
      </c>
      <c r="B22" s="158"/>
      <c r="C22" s="158"/>
      <c r="D22" s="158"/>
      <c r="E22" s="158"/>
      <c r="F22" s="158"/>
    </row>
    <row r="23" spans="1:6" x14ac:dyDescent="0.25">
      <c r="A23" s="146" t="s">
        <v>532</v>
      </c>
      <c r="B23" s="158"/>
      <c r="C23" s="158"/>
      <c r="D23" s="158"/>
      <c r="E23" s="158"/>
      <c r="F23" s="158"/>
    </row>
    <row r="24" spans="1:6" x14ac:dyDescent="0.25">
      <c r="A24" s="146" t="s">
        <v>533</v>
      </c>
      <c r="B24" s="150"/>
      <c r="C24" s="150"/>
      <c r="D24" s="150"/>
      <c r="E24" s="150"/>
      <c r="F24" s="150"/>
    </row>
    <row r="25" spans="1:6" x14ac:dyDescent="0.25">
      <c r="A25" s="146" t="s">
        <v>534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535</v>
      </c>
      <c r="B27" s="149"/>
      <c r="C27" s="149"/>
      <c r="D27" s="149"/>
      <c r="E27" s="149"/>
      <c r="F27" s="149"/>
    </row>
    <row r="28" spans="1:6" x14ac:dyDescent="0.25">
      <c r="A28" s="146" t="s">
        <v>536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537</v>
      </c>
      <c r="B30" s="53"/>
      <c r="C30" s="53"/>
      <c r="D30" s="53"/>
      <c r="E30" s="53"/>
      <c r="F30" s="53"/>
    </row>
    <row r="31" spans="1:6" x14ac:dyDescent="0.25">
      <c r="A31" s="154" t="s">
        <v>522</v>
      </c>
      <c r="B31" s="91"/>
      <c r="C31" s="91"/>
      <c r="D31" s="91"/>
      <c r="E31" s="91"/>
      <c r="F31" s="91"/>
    </row>
    <row r="32" spans="1:6" x14ac:dyDescent="0.25">
      <c r="A32" s="154" t="s">
        <v>526</v>
      </c>
      <c r="B32" s="91"/>
      <c r="C32" s="91"/>
      <c r="D32" s="91"/>
      <c r="E32" s="91"/>
      <c r="F32" s="91"/>
    </row>
    <row r="33" spans="1:6" x14ac:dyDescent="0.25">
      <c r="A33" s="154" t="s">
        <v>538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539</v>
      </c>
      <c r="B35" s="53"/>
      <c r="C35" s="53"/>
      <c r="D35" s="53"/>
      <c r="E35" s="53"/>
      <c r="F35" s="53"/>
    </row>
    <row r="36" spans="1:6" x14ac:dyDescent="0.25">
      <c r="A36" s="154" t="s">
        <v>540</v>
      </c>
      <c r="B36" s="53"/>
      <c r="C36" s="53"/>
      <c r="D36" s="53"/>
      <c r="E36" s="53"/>
      <c r="F36" s="53"/>
    </row>
    <row r="37" spans="1:6" x14ac:dyDescent="0.25">
      <c r="A37" s="154" t="s">
        <v>541</v>
      </c>
      <c r="B37" s="53"/>
      <c r="C37" s="53"/>
      <c r="D37" s="53"/>
      <c r="E37" s="53"/>
      <c r="F37" s="53"/>
    </row>
    <row r="38" spans="1:6" x14ac:dyDescent="0.25">
      <c r="A38" s="154" t="s">
        <v>542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544</v>
      </c>
      <c r="B42" s="53"/>
      <c r="C42" s="53"/>
      <c r="D42" s="53"/>
      <c r="E42" s="53"/>
      <c r="F42" s="53"/>
    </row>
    <row r="43" spans="1:6" x14ac:dyDescent="0.25">
      <c r="A43" s="154" t="s">
        <v>545</v>
      </c>
      <c r="B43" s="91"/>
      <c r="C43" s="91"/>
      <c r="D43" s="91"/>
      <c r="E43" s="91"/>
      <c r="F43" s="91"/>
    </row>
    <row r="44" spans="1:6" x14ac:dyDescent="0.25">
      <c r="A44" s="154" t="s">
        <v>546</v>
      </c>
      <c r="B44" s="91"/>
      <c r="C44" s="91"/>
      <c r="D44" s="91"/>
      <c r="E44" s="91"/>
      <c r="F44" s="91"/>
    </row>
    <row r="45" spans="1:6" x14ac:dyDescent="0.25">
      <c r="A45" s="154" t="s">
        <v>547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548</v>
      </c>
      <c r="B47" s="53"/>
      <c r="C47" s="53"/>
      <c r="D47" s="53"/>
      <c r="E47" s="53"/>
      <c r="F47" s="53"/>
    </row>
    <row r="48" spans="1:6" x14ac:dyDescent="0.25">
      <c r="A48" s="154" t="s">
        <v>546</v>
      </c>
      <c r="B48" s="91"/>
      <c r="C48" s="91"/>
      <c r="D48" s="91"/>
      <c r="E48" s="91"/>
      <c r="F48" s="91"/>
    </row>
    <row r="49" spans="1:6" x14ac:dyDescent="0.25">
      <c r="A49" s="154" t="s">
        <v>547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549</v>
      </c>
      <c r="B51" s="53"/>
      <c r="C51" s="53"/>
      <c r="D51" s="53"/>
      <c r="E51" s="53"/>
      <c r="F51" s="53"/>
    </row>
    <row r="52" spans="1:6" x14ac:dyDescent="0.25">
      <c r="A52" s="154" t="s">
        <v>546</v>
      </c>
      <c r="B52" s="91"/>
      <c r="C52" s="91"/>
      <c r="D52" s="91"/>
      <c r="E52" s="91"/>
      <c r="F52" s="91"/>
    </row>
    <row r="53" spans="1:6" x14ac:dyDescent="0.25">
      <c r="A53" s="154" t="s">
        <v>547</v>
      </c>
      <c r="B53" s="91"/>
      <c r="C53" s="91"/>
      <c r="D53" s="91"/>
      <c r="E53" s="91"/>
      <c r="F53" s="91"/>
    </row>
    <row r="54" spans="1:6" x14ac:dyDescent="0.25">
      <c r="A54" s="154" t="s">
        <v>550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551</v>
      </c>
      <c r="B56" s="53"/>
      <c r="C56" s="53"/>
      <c r="D56" s="53"/>
      <c r="E56" s="53"/>
      <c r="F56" s="53"/>
    </row>
    <row r="57" spans="1:6" x14ac:dyDescent="0.25">
      <c r="A57" s="154" t="s">
        <v>546</v>
      </c>
      <c r="B57" s="91"/>
      <c r="C57" s="91"/>
      <c r="D57" s="91"/>
      <c r="E57" s="91"/>
      <c r="F57" s="91"/>
    </row>
    <row r="58" spans="1:6" x14ac:dyDescent="0.25">
      <c r="A58" s="154" t="s">
        <v>547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552</v>
      </c>
      <c r="B60" s="53"/>
      <c r="C60" s="53"/>
      <c r="D60" s="53"/>
      <c r="E60" s="53"/>
      <c r="F60" s="53"/>
    </row>
    <row r="61" spans="1:6" x14ac:dyDescent="0.25">
      <c r="A61" s="154" t="s">
        <v>553</v>
      </c>
      <c r="B61" s="141"/>
      <c r="C61" s="141"/>
      <c r="D61" s="141"/>
      <c r="E61" s="141"/>
      <c r="F61" s="141"/>
    </row>
    <row r="62" spans="1:6" x14ac:dyDescent="0.25">
      <c r="A62" s="154" t="s">
        <v>554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555</v>
      </c>
      <c r="B64" s="141"/>
      <c r="C64" s="141"/>
      <c r="D64" s="141"/>
      <c r="E64" s="141"/>
      <c r="F64" s="141"/>
    </row>
    <row r="65" spans="1:6" x14ac:dyDescent="0.25">
      <c r="A65" s="154" t="s">
        <v>556</v>
      </c>
      <c r="B65" s="141"/>
      <c r="C65" s="141"/>
      <c r="D65" s="141"/>
      <c r="E65" s="141"/>
      <c r="F65" s="141"/>
    </row>
    <row r="66" spans="1:6" x14ac:dyDescent="0.25">
      <c r="A66" s="154" t="s">
        <v>557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25" right="0.25" top="0.75" bottom="0.75" header="0.3" footer="0.3"/>
  <pageSetup scale="58" fitToHeight="0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00" t="s">
        <v>447</v>
      </c>
      <c r="B1" s="200"/>
      <c r="C1" s="200"/>
      <c r="D1" s="200"/>
      <c r="E1" s="200"/>
      <c r="F1" s="200"/>
      <c r="G1" s="200"/>
    </row>
    <row r="2" spans="1:7" x14ac:dyDescent="0.25">
      <c r="A2" s="128" t="str">
        <f>'Formato 1'!A2</f>
        <v xml:space="preserve"> Instituto Municipal de Vivienda de San Miguel de Allende, Gto.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198" t="s">
        <v>450</v>
      </c>
      <c r="B6" s="36">
        <v>2022</v>
      </c>
      <c r="C6" s="198">
        <f>+B6+1</f>
        <v>2023</v>
      </c>
      <c r="D6" s="198">
        <f>+C6+1</f>
        <v>2024</v>
      </c>
      <c r="E6" s="198">
        <f>+D6+1</f>
        <v>2025</v>
      </c>
      <c r="F6" s="198">
        <f>+E6+1</f>
        <v>2026</v>
      </c>
      <c r="G6" s="198">
        <f>+F6+1</f>
        <v>2027</v>
      </c>
    </row>
    <row r="7" spans="1:7" ht="83.25" customHeight="1" x14ac:dyDescent="0.25">
      <c r="A7" s="199"/>
      <c r="B7" s="70" t="s">
        <v>451</v>
      </c>
      <c r="C7" s="199"/>
      <c r="D7" s="199"/>
      <c r="E7" s="199"/>
      <c r="F7" s="199"/>
      <c r="G7" s="199"/>
    </row>
    <row r="8" spans="1:7" ht="30" x14ac:dyDescent="0.25">
      <c r="A8" s="71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01" t="s">
        <v>466</v>
      </c>
      <c r="B1" s="201"/>
      <c r="C1" s="201"/>
      <c r="D1" s="201"/>
      <c r="E1" s="201"/>
      <c r="F1" s="201"/>
      <c r="G1" s="201"/>
    </row>
    <row r="2" spans="1:7" x14ac:dyDescent="0.25">
      <c r="A2" s="128" t="str">
        <f>'Formato 1'!A2</f>
        <v xml:space="preserve"> Instituto Municipal de Vivienda de San Miguel de Allende,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467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202" t="s">
        <v>468</v>
      </c>
      <c r="B6" s="36">
        <v>2022</v>
      </c>
      <c r="C6" s="198">
        <f>+B6+1</f>
        <v>2023</v>
      </c>
      <c r="D6" s="198">
        <f>+C6+1</f>
        <v>2024</v>
      </c>
      <c r="E6" s="198">
        <f>+D6+1</f>
        <v>2025</v>
      </c>
      <c r="F6" s="198">
        <f>+E6+1</f>
        <v>2026</v>
      </c>
      <c r="G6" s="198">
        <f>+F6+1</f>
        <v>2027</v>
      </c>
    </row>
    <row r="7" spans="1:7" ht="57.75" customHeight="1" x14ac:dyDescent="0.25">
      <c r="A7" s="203"/>
      <c r="B7" s="37" t="s">
        <v>451</v>
      </c>
      <c r="C7" s="199"/>
      <c r="D7" s="199"/>
      <c r="E7" s="199"/>
      <c r="F7" s="199"/>
      <c r="G7" s="199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01" t="s">
        <v>482</v>
      </c>
      <c r="B1" s="201"/>
      <c r="C1" s="201"/>
      <c r="D1" s="201"/>
      <c r="E1" s="201"/>
      <c r="F1" s="201"/>
      <c r="G1" s="201"/>
    </row>
    <row r="2" spans="1:7" x14ac:dyDescent="0.25">
      <c r="A2" s="128" t="str">
        <f>'Formato 1'!A2</f>
        <v xml:space="preserve"> Instituto Municipal de Vivienda de San Miguel de Allende,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05" t="s">
        <v>450</v>
      </c>
      <c r="B5" s="206">
        <v>2017</v>
      </c>
      <c r="C5" s="206">
        <f>+B5+1</f>
        <v>2018</v>
      </c>
      <c r="D5" s="206">
        <f>+C5+1</f>
        <v>2019</v>
      </c>
      <c r="E5" s="206">
        <f>+D5+1</f>
        <v>2020</v>
      </c>
      <c r="F5" s="206">
        <f>+E5+1</f>
        <v>2021</v>
      </c>
      <c r="G5" s="36">
        <f>+F5+1</f>
        <v>2022</v>
      </c>
    </row>
    <row r="6" spans="1:7" ht="32.25" x14ac:dyDescent="0.25">
      <c r="A6" s="188"/>
      <c r="B6" s="207"/>
      <c r="C6" s="207"/>
      <c r="D6" s="207"/>
      <c r="E6" s="207"/>
      <c r="F6" s="207"/>
      <c r="G6" s="37" t="s">
        <v>484</v>
      </c>
    </row>
    <row r="7" spans="1:7" x14ac:dyDescent="0.25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04" t="s">
        <v>505</v>
      </c>
      <c r="B39" s="204"/>
      <c r="C39" s="204"/>
      <c r="D39" s="204"/>
      <c r="E39" s="204"/>
      <c r="F39" s="204"/>
      <c r="G39" s="204"/>
    </row>
    <row r="40" spans="1:7" x14ac:dyDescent="0.25">
      <c r="A40" s="204" t="s">
        <v>506</v>
      </c>
      <c r="B40" s="204"/>
      <c r="C40" s="204"/>
      <c r="D40" s="204"/>
      <c r="E40" s="204"/>
      <c r="F40" s="204"/>
      <c r="G40" s="20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01" t="s">
        <v>507</v>
      </c>
      <c r="B1" s="201"/>
      <c r="C1" s="201"/>
      <c r="D1" s="201"/>
      <c r="E1" s="201"/>
      <c r="F1" s="201"/>
      <c r="G1" s="201"/>
    </row>
    <row r="2" spans="1:7" x14ac:dyDescent="0.25">
      <c r="A2" s="128" t="str">
        <f>'Formato 1'!A2</f>
        <v xml:space="preserve"> Instituto Municipal de Vivienda de San Miguel de Allende,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508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08" t="s">
        <v>468</v>
      </c>
      <c r="B5" s="206">
        <v>2017</v>
      </c>
      <c r="C5" s="206">
        <f>+B5+1</f>
        <v>2018</v>
      </c>
      <c r="D5" s="206">
        <f>+C5+1</f>
        <v>2019</v>
      </c>
      <c r="E5" s="206">
        <f>+D5+1</f>
        <v>2020</v>
      </c>
      <c r="F5" s="206">
        <f>+E5+1</f>
        <v>2021</v>
      </c>
      <c r="G5" s="36">
        <v>2022</v>
      </c>
    </row>
    <row r="6" spans="1:7" ht="48.75" customHeight="1" x14ac:dyDescent="0.25">
      <c r="A6" s="209"/>
      <c r="B6" s="207"/>
      <c r="C6" s="207"/>
      <c r="D6" s="207"/>
      <c r="E6" s="207"/>
      <c r="F6" s="207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04" t="s">
        <v>505</v>
      </c>
      <c r="B32" s="204"/>
      <c r="C32" s="204"/>
      <c r="D32" s="204"/>
      <c r="E32" s="204"/>
      <c r="F32" s="204"/>
      <c r="G32" s="204"/>
    </row>
    <row r="33" spans="1:7" x14ac:dyDescent="0.25">
      <c r="A33" s="204" t="s">
        <v>506</v>
      </c>
      <c r="B33" s="204"/>
      <c r="C33" s="204"/>
      <c r="D33" s="204"/>
      <c r="E33" s="204"/>
      <c r="F33" s="204"/>
      <c r="G33" s="20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10" t="s">
        <v>511</v>
      </c>
      <c r="B1" s="210"/>
      <c r="C1" s="210"/>
      <c r="D1" s="210"/>
      <c r="E1" s="210"/>
      <c r="F1" s="210"/>
    </row>
    <row r="2" spans="1:6" ht="20.100000000000001" customHeight="1" x14ac:dyDescent="0.25">
      <c r="A2" s="110" t="str">
        <f>'Formato 1'!A2</f>
        <v xml:space="preserve"> Instituto Municipal de Vivienda de San Miguel de Allende, Gto.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25">
      <c r="A5" s="18" t="s">
        <v>518</v>
      </c>
      <c r="B5" s="53"/>
      <c r="C5" s="53"/>
      <c r="D5" s="53"/>
      <c r="E5" s="53"/>
      <c r="F5" s="53"/>
    </row>
    <row r="6" spans="1:6" ht="30" x14ac:dyDescent="0.25">
      <c r="A6" s="59" t="s">
        <v>519</v>
      </c>
      <c r="B6" s="60"/>
      <c r="C6" s="60"/>
      <c r="D6" s="60"/>
      <c r="E6" s="60"/>
      <c r="F6" s="60"/>
    </row>
    <row r="7" spans="1:6" ht="15" x14ac:dyDescent="0.25">
      <c r="A7" s="59" t="s">
        <v>520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9" t="s">
        <v>522</v>
      </c>
      <c r="B10" s="60"/>
      <c r="C10" s="60"/>
      <c r="D10" s="60"/>
      <c r="E10" s="60"/>
      <c r="F10" s="60"/>
    </row>
    <row r="11" spans="1:6" ht="15" x14ac:dyDescent="0.25">
      <c r="A11" s="80" t="s">
        <v>523</v>
      </c>
      <c r="B11" s="60"/>
      <c r="C11" s="60"/>
      <c r="D11" s="60"/>
      <c r="E11" s="60"/>
      <c r="F11" s="60"/>
    </row>
    <row r="12" spans="1:6" ht="15" x14ac:dyDescent="0.25">
      <c r="A12" s="80" t="s">
        <v>524</v>
      </c>
      <c r="B12" s="60"/>
      <c r="C12" s="60"/>
      <c r="D12" s="60"/>
      <c r="E12" s="60"/>
      <c r="F12" s="60"/>
    </row>
    <row r="13" spans="1:6" ht="15" x14ac:dyDescent="0.25">
      <c r="A13" s="80" t="s">
        <v>525</v>
      </c>
      <c r="B13" s="60"/>
      <c r="C13" s="60"/>
      <c r="D13" s="60"/>
      <c r="E13" s="60"/>
      <c r="F13" s="60"/>
    </row>
    <row r="14" spans="1:6" ht="15" x14ac:dyDescent="0.25">
      <c r="A14" s="59" t="s">
        <v>526</v>
      </c>
      <c r="B14" s="60"/>
      <c r="C14" s="60"/>
      <c r="D14" s="60"/>
      <c r="E14" s="60"/>
      <c r="F14" s="60"/>
    </row>
    <row r="15" spans="1:6" ht="15" x14ac:dyDescent="0.25">
      <c r="A15" s="80" t="s">
        <v>523</v>
      </c>
      <c r="B15" s="60"/>
      <c r="C15" s="60"/>
      <c r="D15" s="60"/>
      <c r="E15" s="60"/>
      <c r="F15" s="60"/>
    </row>
    <row r="16" spans="1:6" ht="15" x14ac:dyDescent="0.25">
      <c r="A16" s="80" t="s">
        <v>524</v>
      </c>
      <c r="B16" s="60"/>
      <c r="C16" s="60"/>
      <c r="D16" s="60"/>
      <c r="E16" s="60"/>
      <c r="F16" s="60"/>
    </row>
    <row r="17" spans="1:6" ht="15" x14ac:dyDescent="0.25">
      <c r="A17" s="80" t="s">
        <v>525</v>
      </c>
      <c r="B17" s="60"/>
      <c r="C17" s="60"/>
      <c r="D17" s="60"/>
      <c r="E17" s="60"/>
      <c r="F17" s="60"/>
    </row>
    <row r="18" spans="1:6" ht="15" x14ac:dyDescent="0.25">
      <c r="A18" s="59" t="s">
        <v>527</v>
      </c>
      <c r="B18" s="122"/>
      <c r="C18" s="60"/>
      <c r="D18" s="60"/>
      <c r="E18" s="60"/>
      <c r="F18" s="60"/>
    </row>
    <row r="19" spans="1:6" ht="15" x14ac:dyDescent="0.25">
      <c r="A19" s="59" t="s">
        <v>528</v>
      </c>
      <c r="B19" s="60"/>
      <c r="C19" s="60"/>
      <c r="D19" s="60"/>
      <c r="E19" s="60"/>
      <c r="F19" s="60"/>
    </row>
    <row r="20" spans="1:6" ht="30" x14ac:dyDescent="0.25">
      <c r="A20" s="59" t="s">
        <v>529</v>
      </c>
      <c r="B20" s="123"/>
      <c r="C20" s="123"/>
      <c r="D20" s="123"/>
      <c r="E20" s="123"/>
      <c r="F20" s="123"/>
    </row>
    <row r="21" spans="1:6" ht="30" x14ac:dyDescent="0.25">
      <c r="A21" s="59" t="s">
        <v>530</v>
      </c>
      <c r="B21" s="123"/>
      <c r="C21" s="123"/>
      <c r="D21" s="123"/>
      <c r="E21" s="123"/>
      <c r="F21" s="123"/>
    </row>
    <row r="22" spans="1:6" ht="30" x14ac:dyDescent="0.25">
      <c r="A22" s="59" t="s">
        <v>531</v>
      </c>
      <c r="B22" s="123"/>
      <c r="C22" s="123"/>
      <c r="D22" s="123"/>
      <c r="E22" s="123"/>
      <c r="F22" s="123"/>
    </row>
    <row r="23" spans="1:6" ht="15" x14ac:dyDescent="0.25">
      <c r="A23" s="59" t="s">
        <v>532</v>
      </c>
      <c r="B23" s="123"/>
      <c r="C23" s="123"/>
      <c r="D23" s="123"/>
      <c r="E23" s="123"/>
      <c r="F23" s="123"/>
    </row>
    <row r="24" spans="1:6" ht="15" x14ac:dyDescent="0.25">
      <c r="A24" s="59" t="s">
        <v>533</v>
      </c>
      <c r="B24" s="124"/>
      <c r="C24" s="60"/>
      <c r="D24" s="60"/>
      <c r="E24" s="60"/>
      <c r="F24" s="60"/>
    </row>
    <row r="25" spans="1:6" ht="15" x14ac:dyDescent="0.25">
      <c r="A25" s="59" t="s">
        <v>534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9" t="s">
        <v>536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9" t="s">
        <v>522</v>
      </c>
      <c r="B31" s="60"/>
      <c r="C31" s="60"/>
      <c r="D31" s="60"/>
      <c r="E31" s="60"/>
      <c r="F31" s="60"/>
    </row>
    <row r="32" spans="1:6" ht="15" x14ac:dyDescent="0.25">
      <c r="A32" s="59" t="s">
        <v>526</v>
      </c>
      <c r="B32" s="60"/>
      <c r="C32" s="60"/>
      <c r="D32" s="60"/>
      <c r="E32" s="60"/>
      <c r="F32" s="60"/>
    </row>
    <row r="33" spans="1:6" ht="15" x14ac:dyDescent="0.25">
      <c r="A33" s="59" t="s">
        <v>538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9" t="s">
        <v>540</v>
      </c>
      <c r="B36" s="60"/>
      <c r="C36" s="60"/>
      <c r="D36" s="60"/>
      <c r="E36" s="60"/>
      <c r="F36" s="60"/>
    </row>
    <row r="37" spans="1:6" ht="15" x14ac:dyDescent="0.25">
      <c r="A37" s="59" t="s">
        <v>541</v>
      </c>
      <c r="B37" s="60"/>
      <c r="C37" s="60"/>
      <c r="D37" s="60"/>
      <c r="E37" s="60"/>
      <c r="F37" s="60"/>
    </row>
    <row r="38" spans="1:6" ht="15" x14ac:dyDescent="0.25">
      <c r="A38" s="59" t="s">
        <v>542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9" t="s">
        <v>545</v>
      </c>
      <c r="B43" s="60"/>
      <c r="C43" s="60"/>
      <c r="D43" s="60"/>
      <c r="E43" s="60"/>
      <c r="F43" s="60"/>
    </row>
    <row r="44" spans="1:6" ht="15" x14ac:dyDescent="0.25">
      <c r="A44" s="59" t="s">
        <v>546</v>
      </c>
      <c r="B44" s="60"/>
      <c r="C44" s="60"/>
      <c r="D44" s="60"/>
      <c r="E44" s="60"/>
      <c r="F44" s="60"/>
    </row>
    <row r="45" spans="1:6" ht="15" x14ac:dyDescent="0.25">
      <c r="A45" s="59" t="s">
        <v>547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9" t="s">
        <v>546</v>
      </c>
      <c r="B48" s="123"/>
      <c r="C48" s="123"/>
      <c r="D48" s="123"/>
      <c r="E48" s="123"/>
      <c r="F48" s="123"/>
    </row>
    <row r="49" spans="1:6" ht="15" x14ac:dyDescent="0.25">
      <c r="A49" s="59" t="s">
        <v>547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9" t="s">
        <v>546</v>
      </c>
      <c r="B52" s="60"/>
      <c r="C52" s="60"/>
      <c r="D52" s="60"/>
      <c r="E52" s="60"/>
      <c r="F52" s="60"/>
    </row>
    <row r="53" spans="1:6" ht="15" x14ac:dyDescent="0.25">
      <c r="A53" s="59" t="s">
        <v>547</v>
      </c>
      <c r="B53" s="60"/>
      <c r="C53" s="60"/>
      <c r="D53" s="60"/>
      <c r="E53" s="60"/>
      <c r="F53" s="60"/>
    </row>
    <row r="54" spans="1:6" ht="15" x14ac:dyDescent="0.25">
      <c r="A54" s="59" t="s">
        <v>550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  <pageSetUpPr fitToPage="1"/>
  </sheetPr>
  <dimension ref="A1:H45"/>
  <sheetViews>
    <sheetView showGridLines="0" topLeftCell="A24" zoomScale="75" zoomScaleNormal="75" workbookViewId="0">
      <selection sqref="A1:H45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4" t="s">
        <v>122</v>
      </c>
      <c r="B1" s="175"/>
      <c r="C1" s="175"/>
      <c r="D1" s="175"/>
      <c r="E1" s="175"/>
      <c r="F1" s="175"/>
      <c r="G1" s="175"/>
      <c r="H1" s="176"/>
    </row>
    <row r="2" spans="1:8" x14ac:dyDescent="0.25">
      <c r="A2" s="110" t="str">
        <f>'Formato 1'!A2</f>
        <v xml:space="preserve"> Instituto Municipal de Vivienda de San Miguel de Allende, Gto.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31 de Diciembre de 2024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596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161">
        <v>269053.89</v>
      </c>
      <c r="C18" s="162"/>
      <c r="D18" s="162"/>
      <c r="E18" s="162"/>
      <c r="F18" s="161">
        <v>201339.2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141</v>
      </c>
      <c r="B20" s="4">
        <f t="shared" ref="B20:H20" si="3">B8+B18</f>
        <v>269053.89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201339.2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83" t="s">
        <v>151</v>
      </c>
      <c r="B33" s="183"/>
      <c r="C33" s="183"/>
      <c r="D33" s="183"/>
      <c r="E33" s="183"/>
      <c r="F33" s="183"/>
      <c r="G33" s="183"/>
      <c r="H33" s="183"/>
    </row>
    <row r="34" spans="1:8" ht="14.45" customHeight="1" x14ac:dyDescent="0.25">
      <c r="A34" s="183"/>
      <c r="B34" s="183"/>
      <c r="C34" s="183"/>
      <c r="D34" s="183"/>
      <c r="E34" s="183"/>
      <c r="F34" s="183"/>
      <c r="G34" s="183"/>
      <c r="H34" s="183"/>
    </row>
    <row r="35" spans="1:8" ht="14.45" customHeight="1" x14ac:dyDescent="0.25">
      <c r="A35" s="183"/>
      <c r="B35" s="183"/>
      <c r="C35" s="183"/>
      <c r="D35" s="183"/>
      <c r="E35" s="183"/>
      <c r="F35" s="183"/>
      <c r="G35" s="183"/>
      <c r="H35" s="183"/>
    </row>
    <row r="36" spans="1:8" ht="14.45" customHeight="1" x14ac:dyDescent="0.25">
      <c r="A36" s="183"/>
      <c r="B36" s="183"/>
      <c r="C36" s="183"/>
      <c r="D36" s="183"/>
      <c r="E36" s="183"/>
      <c r="F36" s="183"/>
      <c r="G36" s="183"/>
      <c r="H36" s="183"/>
    </row>
    <row r="37" spans="1:8" ht="14.45" customHeight="1" x14ac:dyDescent="0.25">
      <c r="A37" s="183"/>
      <c r="B37" s="183"/>
      <c r="C37" s="183"/>
      <c r="D37" s="183"/>
      <c r="E37" s="183"/>
      <c r="F37" s="183"/>
      <c r="G37" s="183"/>
      <c r="H37" s="183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25" right="0.25" top="0.75" bottom="0.75" header="0.3" footer="0.3"/>
  <pageSetup scale="54" fitToHeight="0" orientation="portrait" horizontalDpi="1200" verticalDpi="1200" r:id="rId1"/>
  <ignoredErrors>
    <ignoredError sqref="B8:H17 B41:F44 B19:H31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  <pageSetUpPr fitToPage="1"/>
  </sheetPr>
  <dimension ref="A1:K21"/>
  <sheetViews>
    <sheetView showGridLines="0" zoomScale="75" zoomScaleNormal="75" workbookViewId="0">
      <selection sqref="A1:K2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74" t="s">
        <v>162</v>
      </c>
      <c r="B1" s="175"/>
      <c r="C1" s="175"/>
      <c r="D1" s="175"/>
      <c r="E1" s="175"/>
      <c r="F1" s="175"/>
      <c r="G1" s="175"/>
      <c r="H1" s="175"/>
      <c r="I1" s="175"/>
      <c r="J1" s="175"/>
      <c r="K1" s="176"/>
    </row>
    <row r="2" spans="1:11" x14ac:dyDescent="0.25">
      <c r="A2" s="110" t="str">
        <f>'Formato 1'!A2</f>
        <v xml:space="preserve"> Instituto Municipal de Vivienda de San Miguel de Allende, Gto.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80" t="s">
        <v>602</v>
      </c>
      <c r="B4" s="181"/>
      <c r="C4" s="181"/>
      <c r="D4" s="181"/>
      <c r="E4" s="181"/>
      <c r="F4" s="181"/>
      <c r="G4" s="181"/>
      <c r="H4" s="181"/>
      <c r="I4" s="181"/>
      <c r="J4" s="181"/>
      <c r="K4" s="182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597</v>
      </c>
      <c r="J6" s="1" t="s">
        <v>598</v>
      </c>
      <c r="K6" s="1" t="s">
        <v>599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2">
    <mergeCell ref="A1:K1"/>
    <mergeCell ref="A4:K4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25" right="0.25" top="0.75" bottom="0.75" header="0.3" footer="0.3"/>
  <pageSetup scale="38" fitToHeight="0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  <pageSetUpPr fitToPage="1"/>
  </sheetPr>
  <dimension ref="A1:D75"/>
  <sheetViews>
    <sheetView showGridLines="0" topLeftCell="A30" zoomScale="75" zoomScaleNormal="75" workbookViewId="0">
      <selection sqref="A1:D7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74" t="s">
        <v>183</v>
      </c>
      <c r="B1" s="175"/>
      <c r="C1" s="175"/>
      <c r="D1" s="176"/>
    </row>
    <row r="2" spans="1:4" x14ac:dyDescent="0.25">
      <c r="A2" s="110" t="str">
        <f>'Formato 1'!A2</f>
        <v xml:space="preserve"> Instituto Municipal de Vivienda de San Miguel de Allende, Gto.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01 de Enero al 31 de Diciembre de 2024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6313136.2699999996</v>
      </c>
      <c r="C8" s="14">
        <f>SUM(C9:C11)</f>
        <v>7330461.0300000003</v>
      </c>
      <c r="D8" s="14">
        <f>SUM(D9:D11)</f>
        <v>7330461.0300000003</v>
      </c>
    </row>
    <row r="9" spans="1:4" x14ac:dyDescent="0.25">
      <c r="A9" s="58" t="s">
        <v>189</v>
      </c>
      <c r="B9" s="163">
        <v>6313136.2699999996</v>
      </c>
      <c r="C9" s="163">
        <v>7330461.0300000003</v>
      </c>
      <c r="D9" s="163">
        <v>7330461.0300000003</v>
      </c>
    </row>
    <row r="10" spans="1:4" x14ac:dyDescent="0.25">
      <c r="A10" s="58" t="s">
        <v>190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6313136.2699999996</v>
      </c>
      <c r="C13" s="14">
        <f>C14+C15</f>
        <v>6265237</v>
      </c>
      <c r="D13" s="14">
        <f>D14+D15</f>
        <v>6265237</v>
      </c>
    </row>
    <row r="14" spans="1:4" x14ac:dyDescent="0.25">
      <c r="A14" s="58" t="s">
        <v>193</v>
      </c>
      <c r="B14" s="163">
        <v>6313136.2699999996</v>
      </c>
      <c r="C14" s="163">
        <v>6265237</v>
      </c>
      <c r="D14" s="163">
        <v>6265237</v>
      </c>
    </row>
    <row r="15" spans="1:4" x14ac:dyDescent="0.25">
      <c r="A15" s="58" t="s">
        <v>194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2181729.85</v>
      </c>
      <c r="D17" s="14">
        <f>D18+D19</f>
        <v>2181729.85</v>
      </c>
    </row>
    <row r="18" spans="1:4" x14ac:dyDescent="0.25">
      <c r="A18" s="58" t="s">
        <v>196</v>
      </c>
      <c r="B18" s="16">
        <v>0</v>
      </c>
      <c r="C18" s="163">
        <v>2181729.85</v>
      </c>
      <c r="D18" s="163">
        <v>2181729.85</v>
      </c>
    </row>
    <row r="19" spans="1:4" x14ac:dyDescent="0.25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3246953.8800000004</v>
      </c>
      <c r="D21" s="14">
        <f>D8-D13+D17</f>
        <v>3246953.8800000004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3246953.8800000004</v>
      </c>
      <c r="D23" s="14">
        <f>D21-D11</f>
        <v>3246953.8800000004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1065224.0300000003</v>
      </c>
      <c r="D25" s="14">
        <f>D23-D17</f>
        <v>1065224.0300000003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1065224.0300000003</v>
      </c>
      <c r="D33" s="4">
        <f>D25+D29</f>
        <v>1065224.0300000003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6313136.2699999996</v>
      </c>
      <c r="C48" s="96">
        <f>C9</f>
        <v>7330461.0300000003</v>
      </c>
      <c r="D48" s="96">
        <f>D9</f>
        <v>7330461.0300000003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6313136.2699999996</v>
      </c>
      <c r="C53" s="47">
        <f>C14</f>
        <v>6265237</v>
      </c>
      <c r="D53" s="47">
        <f>D14</f>
        <v>6265237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47">
        <f>C18</f>
        <v>2181729.85</v>
      </c>
      <c r="D55" s="47">
        <f>D18</f>
        <v>2181729.85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3246953.8800000004</v>
      </c>
      <c r="D57" s="4">
        <f>D48+D49-D53+D55</f>
        <v>3246953.8800000004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3246953.8800000004</v>
      </c>
      <c r="D59" s="4">
        <f>D57-D49</f>
        <v>3246953.8800000004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25" right="0.25" top="0.75" bottom="0.75" header="0.3" footer="0.3"/>
  <pageSetup scale="5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  <pageSetUpPr fitToPage="1"/>
  </sheetPr>
  <dimension ref="A1:G76"/>
  <sheetViews>
    <sheetView showGridLines="0" topLeftCell="A32" zoomScale="75" zoomScaleNormal="75" workbookViewId="0">
      <selection sqref="A1:G76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74" t="s">
        <v>224</v>
      </c>
      <c r="B1" s="175"/>
      <c r="C1" s="175"/>
      <c r="D1" s="175"/>
      <c r="E1" s="175"/>
      <c r="F1" s="175"/>
      <c r="G1" s="176"/>
    </row>
    <row r="2" spans="1:7" x14ac:dyDescent="0.25">
      <c r="A2" s="110" t="str">
        <f>'Formato 1'!A2</f>
        <v xml:space="preserve"> Instituto Municipal de Vivienda de San Miguel de Allende,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01 de Enero al 31 de Diciembre de 2024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84" t="s">
        <v>226</v>
      </c>
      <c r="B6" s="186" t="s">
        <v>227</v>
      </c>
      <c r="C6" s="186"/>
      <c r="D6" s="186"/>
      <c r="E6" s="186"/>
      <c r="F6" s="186"/>
      <c r="G6" s="186" t="s">
        <v>228</v>
      </c>
    </row>
    <row r="7" spans="1:7" ht="30" x14ac:dyDescent="0.25">
      <c r="A7" s="185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86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2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238</v>
      </c>
      <c r="B13" s="165">
        <v>401313.3</v>
      </c>
      <c r="C13" s="165">
        <v>0</v>
      </c>
      <c r="D13" s="164">
        <v>401313.3</v>
      </c>
      <c r="E13" s="165">
        <v>987752.3</v>
      </c>
      <c r="F13" s="165">
        <v>987752.3</v>
      </c>
      <c r="G13" s="164">
        <v>586439</v>
      </c>
    </row>
    <row r="14" spans="1:7" x14ac:dyDescent="0.25">
      <c r="A14" s="58" t="s">
        <v>239</v>
      </c>
      <c r="B14" s="165">
        <v>0</v>
      </c>
      <c r="C14" s="165">
        <v>0</v>
      </c>
      <c r="D14" s="164">
        <v>0</v>
      </c>
      <c r="E14" s="165">
        <v>0</v>
      </c>
      <c r="F14" s="165">
        <v>0</v>
      </c>
      <c r="G14" s="164">
        <v>0</v>
      </c>
    </row>
    <row r="15" spans="1:7" x14ac:dyDescent="0.25">
      <c r="A15" s="58" t="s">
        <v>240</v>
      </c>
      <c r="B15" s="165">
        <v>44818.97</v>
      </c>
      <c r="C15" s="165">
        <v>0</v>
      </c>
      <c r="D15" s="164">
        <v>44818.97</v>
      </c>
      <c r="E15" s="165">
        <v>29572.49</v>
      </c>
      <c r="F15" s="165">
        <v>29572.49</v>
      </c>
      <c r="G15" s="164">
        <v>-15246.48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165">
        <v>5867004</v>
      </c>
      <c r="C34" s="165">
        <v>0</v>
      </c>
      <c r="D34" s="164">
        <v>5867004</v>
      </c>
      <c r="E34" s="165">
        <v>6313136.2400000002</v>
      </c>
      <c r="F34" s="165">
        <v>6313136.2400000002</v>
      </c>
      <c r="G34" s="164">
        <v>446132.24000000022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6313136.2699999996</v>
      </c>
      <c r="C41" s="4">
        <f t="shared" si="7"/>
        <v>0</v>
      </c>
      <c r="D41" s="4">
        <f t="shared" si="7"/>
        <v>6313136.2699999996</v>
      </c>
      <c r="E41" s="4">
        <f t="shared" si="7"/>
        <v>7330461.0300000003</v>
      </c>
      <c r="F41" s="4">
        <f t="shared" si="7"/>
        <v>7330461.0300000003</v>
      </c>
      <c r="G41" s="4">
        <f t="shared" si="7"/>
        <v>1017324.7600000002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1017324.7600000002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6313136.2699999996</v>
      </c>
      <c r="C70" s="4">
        <f t="shared" si="16"/>
        <v>0</v>
      </c>
      <c r="D70" s="4">
        <f t="shared" si="16"/>
        <v>6313136.2699999996</v>
      </c>
      <c r="E70" s="4">
        <f t="shared" si="16"/>
        <v>7330461.0300000003</v>
      </c>
      <c r="F70" s="4">
        <f t="shared" si="16"/>
        <v>7330461.0300000003</v>
      </c>
      <c r="G70" s="4">
        <f t="shared" si="16"/>
        <v>1017324.7600000002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25" right="0.25" top="0.75" bottom="0.75" header="0.3" footer="0.3"/>
  <pageSetup scale="47" orientation="portrait" horizontalDpi="1200" verticalDpi="1200" r:id="rId1"/>
  <ignoredErrors>
    <ignoredError sqref="B16:F27 B29:F33 B60:F75 G9:G12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  <pageSetUpPr fitToPage="1"/>
  </sheetPr>
  <dimension ref="A1:G160"/>
  <sheetViews>
    <sheetView showGridLines="0" topLeftCell="A111" zoomScale="75" zoomScaleNormal="75" workbookViewId="0">
      <selection sqref="A1:G160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9" t="s">
        <v>295</v>
      </c>
      <c r="B1" s="175"/>
      <c r="C1" s="175"/>
      <c r="D1" s="175"/>
      <c r="E1" s="175"/>
      <c r="F1" s="175"/>
      <c r="G1" s="176"/>
    </row>
    <row r="2" spans="1:7" x14ac:dyDescent="0.25">
      <c r="A2" s="125" t="str">
        <f>'Formato 1'!A2</f>
        <v xml:space="preserve"> Instituto Municipal de Vivienda de San Miguel de Allende, Gto.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01 de Enero al 31 de Diciembre de 2024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87" t="s">
        <v>4</v>
      </c>
      <c r="B7" s="187" t="s">
        <v>298</v>
      </c>
      <c r="C7" s="187"/>
      <c r="D7" s="187"/>
      <c r="E7" s="187"/>
      <c r="F7" s="187"/>
      <c r="G7" s="188" t="s">
        <v>299</v>
      </c>
    </row>
    <row r="8" spans="1:7" ht="30" x14ac:dyDescent="0.25">
      <c r="A8" s="187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87"/>
    </row>
    <row r="9" spans="1:7" x14ac:dyDescent="0.25">
      <c r="A9" s="27" t="s">
        <v>304</v>
      </c>
      <c r="B9" s="83">
        <f t="shared" ref="B9:G9" si="0">SUM(B10,B18,B28,B38,B48,B58,B62,B71,B75)</f>
        <v>6313136.2699999996</v>
      </c>
      <c r="C9" s="83">
        <f t="shared" si="0"/>
        <v>11232732.550000001</v>
      </c>
      <c r="D9" s="83">
        <f t="shared" si="0"/>
        <v>17545868.82</v>
      </c>
      <c r="E9" s="83">
        <f t="shared" si="0"/>
        <v>6265237</v>
      </c>
      <c r="F9" s="83">
        <f t="shared" si="0"/>
        <v>6265237</v>
      </c>
      <c r="G9" s="83">
        <f t="shared" si="0"/>
        <v>11280631.82</v>
      </c>
    </row>
    <row r="10" spans="1:7" x14ac:dyDescent="0.25">
      <c r="A10" s="84" t="s">
        <v>305</v>
      </c>
      <c r="B10" s="83">
        <f t="shared" ref="B10:G10" si="1">SUM(B11:B17)</f>
        <v>4701652.4399999995</v>
      </c>
      <c r="C10" s="83">
        <f t="shared" si="1"/>
        <v>0</v>
      </c>
      <c r="D10" s="83">
        <f t="shared" si="1"/>
        <v>4701652.4399999995</v>
      </c>
      <c r="E10" s="83">
        <f t="shared" si="1"/>
        <v>3023686.4699999997</v>
      </c>
      <c r="F10" s="83">
        <f t="shared" si="1"/>
        <v>3023686.4699999997</v>
      </c>
      <c r="G10" s="83">
        <f t="shared" si="1"/>
        <v>1677965.9699999997</v>
      </c>
    </row>
    <row r="11" spans="1:7" x14ac:dyDescent="0.25">
      <c r="A11" s="85" t="s">
        <v>306</v>
      </c>
      <c r="B11" s="167">
        <v>2477044.5099999998</v>
      </c>
      <c r="C11" s="167">
        <v>0</v>
      </c>
      <c r="D11" s="166">
        <v>2477044.5099999998</v>
      </c>
      <c r="E11" s="167">
        <v>2323553.12</v>
      </c>
      <c r="F11" s="167">
        <v>2323553.12</v>
      </c>
      <c r="G11" s="166">
        <v>153491.38999999966</v>
      </c>
    </row>
    <row r="12" spans="1:7" x14ac:dyDescent="0.25">
      <c r="A12" s="85" t="s">
        <v>307</v>
      </c>
      <c r="B12" s="167">
        <v>524607.93000000005</v>
      </c>
      <c r="C12" s="167">
        <v>0</v>
      </c>
      <c r="D12" s="166">
        <v>524607.93000000005</v>
      </c>
      <c r="E12" s="167">
        <v>282544.83</v>
      </c>
      <c r="F12" s="167">
        <v>282544.83</v>
      </c>
      <c r="G12" s="166">
        <v>242063.10000000003</v>
      </c>
    </row>
    <row r="13" spans="1:7" x14ac:dyDescent="0.25">
      <c r="A13" s="85" t="s">
        <v>308</v>
      </c>
      <c r="B13" s="167">
        <v>700000</v>
      </c>
      <c r="C13" s="167">
        <v>0</v>
      </c>
      <c r="D13" s="166">
        <v>700000</v>
      </c>
      <c r="E13" s="167">
        <v>267865.21999999997</v>
      </c>
      <c r="F13" s="167">
        <v>267865.21999999997</v>
      </c>
      <c r="G13" s="166">
        <v>432134.78</v>
      </c>
    </row>
    <row r="14" spans="1:7" x14ac:dyDescent="0.25">
      <c r="A14" s="85" t="s">
        <v>309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</row>
    <row r="15" spans="1:7" x14ac:dyDescent="0.25">
      <c r="A15" s="85" t="s">
        <v>310</v>
      </c>
      <c r="B15" s="167">
        <v>1000000</v>
      </c>
      <c r="C15" s="167">
        <v>0</v>
      </c>
      <c r="D15" s="166">
        <v>1000000</v>
      </c>
      <c r="E15" s="167">
        <v>149723.29999999999</v>
      </c>
      <c r="F15" s="167">
        <v>149723.29999999999</v>
      </c>
      <c r="G15" s="166">
        <v>850276.7</v>
      </c>
    </row>
    <row r="16" spans="1:7" x14ac:dyDescent="0.25">
      <c r="A16" s="85" t="s">
        <v>311</v>
      </c>
      <c r="B16" s="166">
        <v>0</v>
      </c>
      <c r="C16" s="166">
        <v>0</v>
      </c>
      <c r="D16" s="166">
        <v>0</v>
      </c>
      <c r="E16" s="166">
        <v>0</v>
      </c>
      <c r="F16" s="166">
        <v>0</v>
      </c>
      <c r="G16" s="166">
        <v>0</v>
      </c>
    </row>
    <row r="17" spans="1:7" x14ac:dyDescent="0.25">
      <c r="A17" s="85" t="s">
        <v>312</v>
      </c>
      <c r="B17" s="166">
        <v>0</v>
      </c>
      <c r="C17" s="166">
        <v>0</v>
      </c>
      <c r="D17" s="166">
        <v>0</v>
      </c>
      <c r="E17" s="166">
        <v>0</v>
      </c>
      <c r="F17" s="166">
        <v>0</v>
      </c>
      <c r="G17" s="166">
        <v>0</v>
      </c>
    </row>
    <row r="18" spans="1:7" x14ac:dyDescent="0.25">
      <c r="A18" s="84" t="s">
        <v>313</v>
      </c>
      <c r="B18" s="83">
        <f t="shared" ref="B18:G18" si="2">SUM(B19:B27)</f>
        <v>438999</v>
      </c>
      <c r="C18" s="83">
        <f t="shared" si="2"/>
        <v>20000</v>
      </c>
      <c r="D18" s="83">
        <f t="shared" si="2"/>
        <v>458999</v>
      </c>
      <c r="E18" s="83">
        <f t="shared" si="2"/>
        <v>303273.76</v>
      </c>
      <c r="F18" s="83">
        <f t="shared" si="2"/>
        <v>303273.76</v>
      </c>
      <c r="G18" s="83">
        <f t="shared" si="2"/>
        <v>155725.24</v>
      </c>
    </row>
    <row r="19" spans="1:7" x14ac:dyDescent="0.25">
      <c r="A19" s="85" t="s">
        <v>314</v>
      </c>
      <c r="B19" s="167">
        <v>95000</v>
      </c>
      <c r="C19" s="167">
        <v>20000</v>
      </c>
      <c r="D19" s="166">
        <v>115000</v>
      </c>
      <c r="E19" s="167">
        <v>92396.08</v>
      </c>
      <c r="F19" s="167">
        <v>92396.08</v>
      </c>
      <c r="G19" s="166">
        <v>22603.919999999998</v>
      </c>
    </row>
    <row r="20" spans="1:7" x14ac:dyDescent="0.25">
      <c r="A20" s="85" t="s">
        <v>315</v>
      </c>
      <c r="B20" s="167">
        <v>13000</v>
      </c>
      <c r="C20" s="167">
        <v>0</v>
      </c>
      <c r="D20" s="166">
        <v>13000</v>
      </c>
      <c r="E20" s="167">
        <v>0</v>
      </c>
      <c r="F20" s="167">
        <v>0</v>
      </c>
      <c r="G20" s="166">
        <v>13000</v>
      </c>
    </row>
    <row r="21" spans="1:7" x14ac:dyDescent="0.25">
      <c r="A21" s="85" t="s">
        <v>316</v>
      </c>
      <c r="B21" s="166">
        <v>0</v>
      </c>
      <c r="C21" s="166">
        <v>0</v>
      </c>
      <c r="D21" s="166">
        <v>0</v>
      </c>
      <c r="E21" s="166">
        <v>0</v>
      </c>
      <c r="F21" s="166">
        <v>0</v>
      </c>
      <c r="G21" s="166">
        <v>0</v>
      </c>
    </row>
    <row r="22" spans="1:7" x14ac:dyDescent="0.25">
      <c r="A22" s="85" t="s">
        <v>317</v>
      </c>
      <c r="B22" s="166">
        <v>0</v>
      </c>
      <c r="C22" s="166">
        <v>0</v>
      </c>
      <c r="D22" s="166">
        <v>0</v>
      </c>
      <c r="E22" s="166">
        <v>0</v>
      </c>
      <c r="F22" s="166">
        <v>0</v>
      </c>
      <c r="G22" s="166">
        <v>0</v>
      </c>
    </row>
    <row r="23" spans="1:7" x14ac:dyDescent="0.25">
      <c r="A23" s="85" t="s">
        <v>318</v>
      </c>
      <c r="B23" s="167">
        <v>200000</v>
      </c>
      <c r="C23" s="167">
        <v>0</v>
      </c>
      <c r="D23" s="166">
        <v>200000</v>
      </c>
      <c r="E23" s="167">
        <v>111450.5</v>
      </c>
      <c r="F23" s="167">
        <v>111450.5</v>
      </c>
      <c r="G23" s="166">
        <v>88549.5</v>
      </c>
    </row>
    <row r="24" spans="1:7" x14ac:dyDescent="0.25">
      <c r="A24" s="85" t="s">
        <v>319</v>
      </c>
      <c r="B24" s="167">
        <v>100000</v>
      </c>
      <c r="C24" s="167">
        <v>0</v>
      </c>
      <c r="D24" s="166">
        <v>100000</v>
      </c>
      <c r="E24" s="167">
        <v>91966.080000000002</v>
      </c>
      <c r="F24" s="167">
        <v>91966.080000000002</v>
      </c>
      <c r="G24" s="166">
        <v>8033.9199999999983</v>
      </c>
    </row>
    <row r="25" spans="1:7" x14ac:dyDescent="0.25">
      <c r="A25" s="85" t="s">
        <v>320</v>
      </c>
      <c r="B25" s="167">
        <v>10000</v>
      </c>
      <c r="C25" s="167">
        <v>0</v>
      </c>
      <c r="D25" s="166">
        <v>10000</v>
      </c>
      <c r="E25" s="167">
        <v>0</v>
      </c>
      <c r="F25" s="167">
        <v>0</v>
      </c>
      <c r="G25" s="166">
        <v>10000</v>
      </c>
    </row>
    <row r="26" spans="1:7" x14ac:dyDescent="0.25">
      <c r="A26" s="85" t="s">
        <v>321</v>
      </c>
      <c r="B26" s="166">
        <v>0</v>
      </c>
      <c r="C26" s="166">
        <v>0</v>
      </c>
      <c r="D26" s="166">
        <v>0</v>
      </c>
      <c r="E26" s="166">
        <v>0</v>
      </c>
      <c r="F26" s="166">
        <v>0</v>
      </c>
      <c r="G26" s="166">
        <v>0</v>
      </c>
    </row>
    <row r="27" spans="1:7" x14ac:dyDescent="0.25">
      <c r="A27" s="85" t="s">
        <v>322</v>
      </c>
      <c r="B27" s="167">
        <v>20999</v>
      </c>
      <c r="C27" s="167">
        <v>0</v>
      </c>
      <c r="D27" s="166">
        <v>20999</v>
      </c>
      <c r="E27" s="167">
        <v>7461.1</v>
      </c>
      <c r="F27" s="167">
        <v>7461.1</v>
      </c>
      <c r="G27" s="166">
        <v>13537.9</v>
      </c>
    </row>
    <row r="28" spans="1:7" x14ac:dyDescent="0.25">
      <c r="A28" s="84" t="s">
        <v>323</v>
      </c>
      <c r="B28" s="83">
        <f t="shared" ref="B28:G28" si="3">SUM(B29:B37)</f>
        <v>1147484.83</v>
      </c>
      <c r="C28" s="83">
        <f t="shared" si="3"/>
        <v>7247444.0899999999</v>
      </c>
      <c r="D28" s="83">
        <f t="shared" si="3"/>
        <v>8394928.9199999999</v>
      </c>
      <c r="E28" s="83">
        <f t="shared" si="3"/>
        <v>2938276.77</v>
      </c>
      <c r="F28" s="83">
        <f t="shared" si="3"/>
        <v>2938276.77</v>
      </c>
      <c r="G28" s="83">
        <f t="shared" si="3"/>
        <v>5456652.1500000004</v>
      </c>
    </row>
    <row r="29" spans="1:7" x14ac:dyDescent="0.25">
      <c r="A29" s="85" t="s">
        <v>324</v>
      </c>
      <c r="B29" s="167">
        <v>50000</v>
      </c>
      <c r="C29" s="167">
        <v>10000</v>
      </c>
      <c r="D29" s="166">
        <v>60000</v>
      </c>
      <c r="E29" s="167">
        <v>33826</v>
      </c>
      <c r="F29" s="167">
        <v>33826</v>
      </c>
      <c r="G29" s="166">
        <v>26174</v>
      </c>
    </row>
    <row r="30" spans="1:7" x14ac:dyDescent="0.25">
      <c r="A30" s="85" t="s">
        <v>325</v>
      </c>
      <c r="B30" s="167">
        <v>30000</v>
      </c>
      <c r="C30" s="167">
        <v>-10000</v>
      </c>
      <c r="D30" s="166">
        <v>20000</v>
      </c>
      <c r="E30" s="167">
        <v>0</v>
      </c>
      <c r="F30" s="167">
        <v>0</v>
      </c>
      <c r="G30" s="166">
        <v>20000</v>
      </c>
    </row>
    <row r="31" spans="1:7" x14ac:dyDescent="0.25">
      <c r="A31" s="85" t="s">
        <v>326</v>
      </c>
      <c r="B31" s="167">
        <v>564680</v>
      </c>
      <c r="C31" s="167">
        <v>4569131.91</v>
      </c>
      <c r="D31" s="166">
        <v>5133811.91</v>
      </c>
      <c r="E31" s="167">
        <v>2620604.14</v>
      </c>
      <c r="F31" s="167">
        <v>2620604.14</v>
      </c>
      <c r="G31" s="166">
        <v>2513207.77</v>
      </c>
    </row>
    <row r="32" spans="1:7" x14ac:dyDescent="0.25">
      <c r="A32" s="85" t="s">
        <v>327</v>
      </c>
      <c r="B32" s="167">
        <v>115803.56</v>
      </c>
      <c r="C32" s="167">
        <v>0</v>
      </c>
      <c r="D32" s="166">
        <v>115803.56</v>
      </c>
      <c r="E32" s="167">
        <v>98813.9</v>
      </c>
      <c r="F32" s="167">
        <v>98813.9</v>
      </c>
      <c r="G32" s="166">
        <v>16989.660000000003</v>
      </c>
    </row>
    <row r="33" spans="1:7" ht="14.45" customHeight="1" x14ac:dyDescent="0.25">
      <c r="A33" s="85" t="s">
        <v>328</v>
      </c>
      <c r="B33" s="167">
        <v>140001</v>
      </c>
      <c r="C33" s="167">
        <v>1188312.18</v>
      </c>
      <c r="D33" s="166">
        <v>1328313.18</v>
      </c>
      <c r="E33" s="167">
        <v>65642.84</v>
      </c>
      <c r="F33" s="167">
        <v>65642.84</v>
      </c>
      <c r="G33" s="166">
        <v>1262670.3399999999</v>
      </c>
    </row>
    <row r="34" spans="1:7" ht="14.45" customHeight="1" x14ac:dyDescent="0.25">
      <c r="A34" s="85" t="s">
        <v>329</v>
      </c>
      <c r="B34" s="167">
        <v>16000</v>
      </c>
      <c r="C34" s="167">
        <v>0</v>
      </c>
      <c r="D34" s="166">
        <v>16000</v>
      </c>
      <c r="E34" s="167">
        <v>0</v>
      </c>
      <c r="F34" s="167">
        <v>0</v>
      </c>
      <c r="G34" s="166">
        <v>16000</v>
      </c>
    </row>
    <row r="35" spans="1:7" ht="14.45" customHeight="1" x14ac:dyDescent="0.25">
      <c r="A35" s="85" t="s">
        <v>330</v>
      </c>
      <c r="B35" s="167">
        <v>15000</v>
      </c>
      <c r="C35" s="167">
        <v>0</v>
      </c>
      <c r="D35" s="166">
        <v>15000</v>
      </c>
      <c r="E35" s="167">
        <v>10387.959999999999</v>
      </c>
      <c r="F35" s="167">
        <v>10387.959999999999</v>
      </c>
      <c r="G35" s="166">
        <v>4612.0400000000009</v>
      </c>
    </row>
    <row r="36" spans="1:7" ht="14.45" customHeight="1" x14ac:dyDescent="0.25">
      <c r="A36" s="85" t="s">
        <v>331</v>
      </c>
      <c r="B36" s="167">
        <v>50000</v>
      </c>
      <c r="C36" s="167">
        <v>0</v>
      </c>
      <c r="D36" s="166">
        <v>50000</v>
      </c>
      <c r="E36" s="167">
        <v>20434.95</v>
      </c>
      <c r="F36" s="167">
        <v>20434.95</v>
      </c>
      <c r="G36" s="166">
        <v>29565.05</v>
      </c>
    </row>
    <row r="37" spans="1:7" ht="14.45" customHeight="1" x14ac:dyDescent="0.25">
      <c r="A37" s="85" t="s">
        <v>332</v>
      </c>
      <c r="B37" s="167">
        <v>166000.26999999999</v>
      </c>
      <c r="C37" s="167">
        <v>1490000</v>
      </c>
      <c r="D37" s="166">
        <v>1656000.27</v>
      </c>
      <c r="E37" s="167">
        <v>88566.98</v>
      </c>
      <c r="F37" s="167">
        <v>88566.98</v>
      </c>
      <c r="G37" s="166">
        <v>1567433.29</v>
      </c>
    </row>
    <row r="38" spans="1:7" x14ac:dyDescent="0.25">
      <c r="A38" s="84" t="s">
        <v>333</v>
      </c>
      <c r="B38" s="83">
        <f t="shared" ref="B38:G38" si="4">SUM(B39:B47)</f>
        <v>0</v>
      </c>
      <c r="C38" s="83">
        <f t="shared" si="4"/>
        <v>0</v>
      </c>
      <c r="D38" s="83">
        <f t="shared" si="4"/>
        <v>0</v>
      </c>
      <c r="E38" s="83">
        <f t="shared" si="4"/>
        <v>0</v>
      </c>
      <c r="F38" s="83">
        <f t="shared" si="4"/>
        <v>0</v>
      </c>
      <c r="G38" s="83">
        <f t="shared" si="4"/>
        <v>0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5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5"/>
        <v>0</v>
      </c>
    </row>
    <row r="42" spans="1:7" x14ac:dyDescent="0.25">
      <c r="A42" s="85" t="s">
        <v>337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f t="shared" si="5"/>
        <v>0</v>
      </c>
    </row>
    <row r="43" spans="1:7" x14ac:dyDescent="0.25">
      <c r="A43" s="85" t="s">
        <v>338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5"/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5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5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5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5"/>
        <v>0</v>
      </c>
    </row>
    <row r="48" spans="1:7" x14ac:dyDescent="0.25">
      <c r="A48" s="84" t="s">
        <v>343</v>
      </c>
      <c r="B48" s="83">
        <f t="shared" ref="B48:G48" si="6">SUM(B49:B57)</f>
        <v>25000</v>
      </c>
      <c r="C48" s="83">
        <f t="shared" si="6"/>
        <v>3965288.46</v>
      </c>
      <c r="D48" s="83">
        <f t="shared" si="6"/>
        <v>3990288.46</v>
      </c>
      <c r="E48" s="83">
        <f t="shared" si="6"/>
        <v>0</v>
      </c>
      <c r="F48" s="83">
        <f t="shared" si="6"/>
        <v>0</v>
      </c>
      <c r="G48" s="83">
        <f t="shared" si="6"/>
        <v>3990288.46</v>
      </c>
    </row>
    <row r="49" spans="1:7" x14ac:dyDescent="0.25">
      <c r="A49" s="85" t="s">
        <v>344</v>
      </c>
      <c r="B49" s="167">
        <v>25000</v>
      </c>
      <c r="C49" s="167">
        <v>0</v>
      </c>
      <c r="D49" s="166">
        <v>25000</v>
      </c>
      <c r="E49" s="167">
        <v>0</v>
      </c>
      <c r="F49" s="167">
        <v>0</v>
      </c>
      <c r="G49" s="166">
        <v>25000</v>
      </c>
    </row>
    <row r="50" spans="1:7" x14ac:dyDescent="0.25">
      <c r="A50" s="85" t="s">
        <v>345</v>
      </c>
      <c r="B50" s="166">
        <v>0</v>
      </c>
      <c r="C50" s="166">
        <v>0</v>
      </c>
      <c r="D50" s="166">
        <v>0</v>
      </c>
      <c r="E50" s="166">
        <v>0</v>
      </c>
      <c r="F50" s="166">
        <v>0</v>
      </c>
      <c r="G50" s="166">
        <v>0</v>
      </c>
    </row>
    <row r="51" spans="1:7" x14ac:dyDescent="0.25">
      <c r="A51" s="85" t="s">
        <v>346</v>
      </c>
      <c r="B51" s="166">
        <v>0</v>
      </c>
      <c r="C51" s="166">
        <v>0</v>
      </c>
      <c r="D51" s="166">
        <v>0</v>
      </c>
      <c r="E51" s="166">
        <v>0</v>
      </c>
      <c r="F51" s="166">
        <v>0</v>
      </c>
      <c r="G51" s="166">
        <v>0</v>
      </c>
    </row>
    <row r="52" spans="1:7" x14ac:dyDescent="0.25">
      <c r="A52" s="85" t="s">
        <v>347</v>
      </c>
      <c r="B52" s="166">
        <v>0</v>
      </c>
      <c r="C52" s="166">
        <v>0</v>
      </c>
      <c r="D52" s="166">
        <v>0</v>
      </c>
      <c r="E52" s="166">
        <v>0</v>
      </c>
      <c r="F52" s="166">
        <v>0</v>
      </c>
      <c r="G52" s="166">
        <v>0</v>
      </c>
    </row>
    <row r="53" spans="1:7" x14ac:dyDescent="0.25">
      <c r="A53" s="85" t="s">
        <v>348</v>
      </c>
      <c r="B53" s="166">
        <v>0</v>
      </c>
      <c r="C53" s="166">
        <v>0</v>
      </c>
      <c r="D53" s="166">
        <v>0</v>
      </c>
      <c r="E53" s="166">
        <v>0</v>
      </c>
      <c r="F53" s="166">
        <v>0</v>
      </c>
      <c r="G53" s="166">
        <v>0</v>
      </c>
    </row>
    <row r="54" spans="1:7" x14ac:dyDescent="0.25">
      <c r="A54" s="85" t="s">
        <v>349</v>
      </c>
      <c r="B54" s="166">
        <v>0</v>
      </c>
      <c r="C54" s="166">
        <v>0</v>
      </c>
      <c r="D54" s="166">
        <v>0</v>
      </c>
      <c r="E54" s="166">
        <v>0</v>
      </c>
      <c r="F54" s="166">
        <v>0</v>
      </c>
      <c r="G54" s="166">
        <v>0</v>
      </c>
    </row>
    <row r="55" spans="1:7" x14ac:dyDescent="0.25">
      <c r="A55" s="85" t="s">
        <v>350</v>
      </c>
      <c r="B55" s="166">
        <v>0</v>
      </c>
      <c r="C55" s="166">
        <v>0</v>
      </c>
      <c r="D55" s="166">
        <v>0</v>
      </c>
      <c r="E55" s="166">
        <v>0</v>
      </c>
      <c r="F55" s="166">
        <v>0</v>
      </c>
      <c r="G55" s="166">
        <v>0</v>
      </c>
    </row>
    <row r="56" spans="1:7" x14ac:dyDescent="0.25">
      <c r="A56" s="85" t="s">
        <v>351</v>
      </c>
      <c r="B56" s="167">
        <v>0</v>
      </c>
      <c r="C56" s="167">
        <v>3965288.46</v>
      </c>
      <c r="D56" s="166">
        <v>3965288.46</v>
      </c>
      <c r="E56" s="167">
        <v>0</v>
      </c>
      <c r="F56" s="167">
        <v>0</v>
      </c>
      <c r="G56" s="166">
        <v>3965288.46</v>
      </c>
    </row>
    <row r="57" spans="1:7" x14ac:dyDescent="0.25">
      <c r="A57" s="85" t="s">
        <v>352</v>
      </c>
      <c r="B57" s="166">
        <v>0</v>
      </c>
      <c r="C57" s="166">
        <v>0</v>
      </c>
      <c r="D57" s="166">
        <v>0</v>
      </c>
      <c r="E57" s="166">
        <v>0</v>
      </c>
      <c r="F57" s="166">
        <v>0</v>
      </c>
      <c r="G57" s="166">
        <v>0</v>
      </c>
    </row>
    <row r="58" spans="1:7" x14ac:dyDescent="0.25">
      <c r="A58" s="84" t="s">
        <v>353</v>
      </c>
      <c r="B58" s="83">
        <f t="shared" ref="B58:G58" si="7">SUM(B59:B61)</f>
        <v>0</v>
      </c>
      <c r="C58" s="83">
        <f t="shared" si="7"/>
        <v>0</v>
      </c>
      <c r="D58" s="83">
        <f t="shared" si="7"/>
        <v>0</v>
      </c>
      <c r="E58" s="83">
        <f t="shared" si="7"/>
        <v>0</v>
      </c>
      <c r="F58" s="83">
        <f t="shared" si="7"/>
        <v>0</v>
      </c>
      <c r="G58" s="83">
        <f t="shared" si="7"/>
        <v>0</v>
      </c>
    </row>
    <row r="59" spans="1:7" x14ac:dyDescent="0.25">
      <c r="A59" s="85" t="s">
        <v>354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8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8"/>
        <v>0</v>
      </c>
    </row>
    <row r="62" spans="1:7" x14ac:dyDescent="0.25">
      <c r="A62" s="84" t="s">
        <v>357</v>
      </c>
      <c r="B62" s="83">
        <f t="shared" ref="B62:G62" si="9">SUM(B63:B67,B69:B70)</f>
        <v>0</v>
      </c>
      <c r="C62" s="83">
        <f t="shared" si="9"/>
        <v>0</v>
      </c>
      <c r="D62" s="83">
        <f t="shared" si="9"/>
        <v>0</v>
      </c>
      <c r="E62" s="83">
        <f t="shared" si="9"/>
        <v>0</v>
      </c>
      <c r="F62" s="83">
        <f t="shared" si="9"/>
        <v>0</v>
      </c>
      <c r="G62" s="83">
        <f t="shared" si="9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0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0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0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0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0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0"/>
        <v>0</v>
      </c>
    </row>
    <row r="70" spans="1:7" x14ac:dyDescent="0.25">
      <c r="A70" s="85" t="s">
        <v>365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0"/>
        <v>0</v>
      </c>
    </row>
    <row r="71" spans="1:7" x14ac:dyDescent="0.25">
      <c r="A71" s="84" t="s">
        <v>366</v>
      </c>
      <c r="B71" s="83">
        <f t="shared" ref="B71:G71" si="11">SUM(B72:B74)</f>
        <v>0</v>
      </c>
      <c r="C71" s="83">
        <f t="shared" si="11"/>
        <v>0</v>
      </c>
      <c r="D71" s="83">
        <f t="shared" si="11"/>
        <v>0</v>
      </c>
      <c r="E71" s="83">
        <f t="shared" si="11"/>
        <v>0</v>
      </c>
      <c r="F71" s="83">
        <f t="shared" si="11"/>
        <v>0</v>
      </c>
      <c r="G71" s="83">
        <f t="shared" si="11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2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2"/>
        <v>0</v>
      </c>
    </row>
    <row r="75" spans="1:7" x14ac:dyDescent="0.25">
      <c r="A75" s="84" t="s">
        <v>370</v>
      </c>
      <c r="B75" s="83">
        <f t="shared" ref="B75:G75" si="13">SUM(B76:B82)</f>
        <v>0</v>
      </c>
      <c r="C75" s="83">
        <f t="shared" si="13"/>
        <v>0</v>
      </c>
      <c r="D75" s="83">
        <f t="shared" si="13"/>
        <v>0</v>
      </c>
      <c r="E75" s="83">
        <f t="shared" si="13"/>
        <v>0</v>
      </c>
      <c r="F75" s="83">
        <f t="shared" si="13"/>
        <v>0</v>
      </c>
      <c r="G75" s="83">
        <f t="shared" si="13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4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4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4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4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4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4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5">SUM(B85,B93,B103,B113,B123,B133,B137,B146,B150)</f>
        <v>0</v>
      </c>
      <c r="C84" s="83">
        <f t="shared" si="15"/>
        <v>0</v>
      </c>
      <c r="D84" s="83">
        <f t="shared" si="15"/>
        <v>0</v>
      </c>
      <c r="E84" s="83">
        <f t="shared" si="15"/>
        <v>0</v>
      </c>
      <c r="F84" s="83">
        <f t="shared" si="15"/>
        <v>0</v>
      </c>
      <c r="G84" s="83">
        <f t="shared" si="15"/>
        <v>0</v>
      </c>
    </row>
    <row r="85" spans="1:7" x14ac:dyDescent="0.25">
      <c r="A85" s="84" t="s">
        <v>305</v>
      </c>
      <c r="B85" s="83">
        <f t="shared" ref="B85:G85" si="16">SUM(B86:B92)</f>
        <v>0</v>
      </c>
      <c r="C85" s="83">
        <f t="shared" si="16"/>
        <v>0</v>
      </c>
      <c r="D85" s="83">
        <f t="shared" si="16"/>
        <v>0</v>
      </c>
      <c r="E85" s="83">
        <f t="shared" si="16"/>
        <v>0</v>
      </c>
      <c r="F85" s="83">
        <f t="shared" si="16"/>
        <v>0</v>
      </c>
      <c r="G85" s="83">
        <f t="shared" si="16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7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7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7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7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7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7"/>
        <v>0</v>
      </c>
    </row>
    <row r="93" spans="1:7" x14ac:dyDescent="0.25">
      <c r="A93" s="84" t="s">
        <v>313</v>
      </c>
      <c r="B93" s="83">
        <f t="shared" ref="B93:G93" si="18">SUM(B94:B102)</f>
        <v>0</v>
      </c>
      <c r="C93" s="83">
        <f t="shared" si="18"/>
        <v>0</v>
      </c>
      <c r="D93" s="83">
        <f t="shared" si="18"/>
        <v>0</v>
      </c>
      <c r="E93" s="83">
        <f t="shared" si="18"/>
        <v>0</v>
      </c>
      <c r="F93" s="83">
        <f t="shared" si="18"/>
        <v>0</v>
      </c>
      <c r="G93" s="83">
        <f t="shared" si="18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19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19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19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19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19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19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19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19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0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0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0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0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0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0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0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0"/>
        <v>0</v>
      </c>
    </row>
    <row r="113" spans="1:7" x14ac:dyDescent="0.25">
      <c r="A113" s="84" t="s">
        <v>333</v>
      </c>
      <c r="B113" s="83">
        <f t="shared" ref="B113:G113" si="21">SUM(B114:B122)</f>
        <v>0</v>
      </c>
      <c r="C113" s="83">
        <f t="shared" si="21"/>
        <v>0</v>
      </c>
      <c r="D113" s="83">
        <f t="shared" si="21"/>
        <v>0</v>
      </c>
      <c r="E113" s="83">
        <f t="shared" si="21"/>
        <v>0</v>
      </c>
      <c r="F113" s="83">
        <f t="shared" si="21"/>
        <v>0</v>
      </c>
      <c r="G113" s="83">
        <f t="shared" si="21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2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2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2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2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2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2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2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2"/>
        <v>0</v>
      </c>
    </row>
    <row r="123" spans="1:7" x14ac:dyDescent="0.25">
      <c r="A123" s="84" t="s">
        <v>343</v>
      </c>
      <c r="B123" s="83">
        <f t="shared" ref="B123:G123" si="23">SUM(B124:B132)</f>
        <v>0</v>
      </c>
      <c r="C123" s="83">
        <f t="shared" si="23"/>
        <v>0</v>
      </c>
      <c r="D123" s="83">
        <f t="shared" si="23"/>
        <v>0</v>
      </c>
      <c r="E123" s="83">
        <f t="shared" si="23"/>
        <v>0</v>
      </c>
      <c r="F123" s="83">
        <f t="shared" si="23"/>
        <v>0</v>
      </c>
      <c r="G123" s="83">
        <f t="shared" si="23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4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4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4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4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4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4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4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4"/>
        <v>0</v>
      </c>
    </row>
    <row r="133" spans="1:7" x14ac:dyDescent="0.25">
      <c r="A133" s="84" t="s">
        <v>353</v>
      </c>
      <c r="B133" s="83">
        <f t="shared" ref="B133:G133" si="25">SUM(B134:B136)</f>
        <v>0</v>
      </c>
      <c r="C133" s="83">
        <f t="shared" si="25"/>
        <v>0</v>
      </c>
      <c r="D133" s="83">
        <f t="shared" si="25"/>
        <v>0</v>
      </c>
      <c r="E133" s="83">
        <f t="shared" si="25"/>
        <v>0</v>
      </c>
      <c r="F133" s="83">
        <f t="shared" si="25"/>
        <v>0</v>
      </c>
      <c r="G133" s="83">
        <f t="shared" si="25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6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6"/>
        <v>0</v>
      </c>
    </row>
    <row r="137" spans="1:7" x14ac:dyDescent="0.25">
      <c r="A137" s="84" t="s">
        <v>357</v>
      </c>
      <c r="B137" s="83">
        <f t="shared" ref="B137:G137" si="27">SUM(B138:B142,B144:B145)</f>
        <v>0</v>
      </c>
      <c r="C137" s="83">
        <f t="shared" si="27"/>
        <v>0</v>
      </c>
      <c r="D137" s="83">
        <f t="shared" si="27"/>
        <v>0</v>
      </c>
      <c r="E137" s="83">
        <f t="shared" si="27"/>
        <v>0</v>
      </c>
      <c r="F137" s="83">
        <f t="shared" si="27"/>
        <v>0</v>
      </c>
      <c r="G137" s="83">
        <f t="shared" si="27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8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8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8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8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8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8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8"/>
        <v>0</v>
      </c>
    </row>
    <row r="146" spans="1:7" x14ac:dyDescent="0.25">
      <c r="A146" s="84" t="s">
        <v>366</v>
      </c>
      <c r="B146" s="83">
        <f t="shared" ref="B146:G146" si="29">SUM(B147:B149)</f>
        <v>0</v>
      </c>
      <c r="C146" s="83">
        <f t="shared" si="29"/>
        <v>0</v>
      </c>
      <c r="D146" s="83">
        <f t="shared" si="29"/>
        <v>0</v>
      </c>
      <c r="E146" s="83">
        <f t="shared" si="29"/>
        <v>0</v>
      </c>
      <c r="F146" s="83">
        <f t="shared" si="29"/>
        <v>0</v>
      </c>
      <c r="G146" s="83">
        <f t="shared" si="29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0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0"/>
        <v>0</v>
      </c>
    </row>
    <row r="150" spans="1:7" x14ac:dyDescent="0.25">
      <c r="A150" s="84" t="s">
        <v>370</v>
      </c>
      <c r="B150" s="83">
        <f t="shared" ref="B150:G150" si="31">SUM(B151:B157)</f>
        <v>0</v>
      </c>
      <c r="C150" s="83">
        <f t="shared" si="31"/>
        <v>0</v>
      </c>
      <c r="D150" s="83">
        <f t="shared" si="31"/>
        <v>0</v>
      </c>
      <c r="E150" s="83">
        <f t="shared" si="31"/>
        <v>0</v>
      </c>
      <c r="F150" s="83">
        <f t="shared" si="31"/>
        <v>0</v>
      </c>
      <c r="G150" s="83">
        <f t="shared" si="31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2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2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2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2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2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2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3">B9+B84</f>
        <v>6313136.2699999996</v>
      </c>
      <c r="C159" s="90">
        <f t="shared" si="33"/>
        <v>11232732.550000001</v>
      </c>
      <c r="D159" s="90">
        <f t="shared" si="33"/>
        <v>17545868.82</v>
      </c>
      <c r="E159" s="90">
        <f t="shared" si="33"/>
        <v>6265237</v>
      </c>
      <c r="F159" s="90">
        <f t="shared" si="33"/>
        <v>6265237</v>
      </c>
      <c r="G159" s="90">
        <f t="shared" si="33"/>
        <v>11280631.82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25" right="0.25" top="0.75" bottom="0.75" header="0.3" footer="0.3"/>
  <pageSetup scale="49" fitToHeight="0" orientation="portrait" horizontalDpi="1200" verticalDpi="1200" r:id="rId1"/>
  <ignoredErrors>
    <ignoredError sqref="B9:G10 B18:F18 B28:F28 B39:G47 B38:F38 B48:F48 B59:G61 B58:F58 B63:G70 B62:F62 B71:F92 B94:F159 B93:C93 E93:F9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  <pageSetUpPr fitToPage="1"/>
  </sheetPr>
  <dimension ref="A1:G30"/>
  <sheetViews>
    <sheetView showGridLines="0" zoomScale="75" zoomScaleNormal="75" workbookViewId="0">
      <selection sqref="A1:G30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9" t="s">
        <v>380</v>
      </c>
      <c r="B1" s="190"/>
      <c r="C1" s="190"/>
      <c r="D1" s="190"/>
      <c r="E1" s="190"/>
      <c r="F1" s="190"/>
      <c r="G1" s="191"/>
    </row>
    <row r="2" spans="1:7" ht="15" customHeight="1" x14ac:dyDescent="0.25">
      <c r="A2" s="110" t="str">
        <f>'Formato 1'!A2</f>
        <v xml:space="preserve"> Instituto Municipal de Vivienda de San Miguel de Allende, Gto.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01 de Enero al 31 de Diciembre de 2024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84" t="s">
        <v>4</v>
      </c>
      <c r="B7" s="186" t="s">
        <v>298</v>
      </c>
      <c r="C7" s="186"/>
      <c r="D7" s="186"/>
      <c r="E7" s="186"/>
      <c r="F7" s="186"/>
      <c r="G7" s="188" t="s">
        <v>299</v>
      </c>
    </row>
    <row r="8" spans="1:7" ht="30" x14ac:dyDescent="0.25">
      <c r="A8" s="185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87"/>
    </row>
    <row r="9" spans="1:7" ht="15.75" customHeight="1" x14ac:dyDescent="0.25">
      <c r="A9" s="26" t="s">
        <v>382</v>
      </c>
      <c r="B9" s="30">
        <f>SUM(B10:B17)</f>
        <v>6313136.2699999996</v>
      </c>
      <c r="C9" s="30">
        <f t="shared" ref="C9:G9" si="0">SUM(C10:C17)</f>
        <v>11232732.550000001</v>
      </c>
      <c r="D9" s="30">
        <f t="shared" si="0"/>
        <v>17545868.82</v>
      </c>
      <c r="E9" s="30">
        <f t="shared" si="0"/>
        <v>6265237</v>
      </c>
      <c r="F9" s="30">
        <f t="shared" si="0"/>
        <v>6265237</v>
      </c>
      <c r="G9" s="30">
        <f t="shared" si="0"/>
        <v>11280631.82</v>
      </c>
    </row>
    <row r="10" spans="1:7" x14ac:dyDescent="0.25">
      <c r="A10" s="63" t="s">
        <v>383</v>
      </c>
      <c r="B10" s="169">
        <v>6313136.2699999996</v>
      </c>
      <c r="C10" s="169">
        <v>11232732.550000001</v>
      </c>
      <c r="D10" s="168">
        <v>17545868.82</v>
      </c>
      <c r="E10" s="169">
        <v>6265237</v>
      </c>
      <c r="F10" s="169">
        <v>6265237</v>
      </c>
      <c r="G10" s="168">
        <v>11280631.82</v>
      </c>
    </row>
    <row r="11" spans="1:7" x14ac:dyDescent="0.25">
      <c r="A11" s="63" t="s">
        <v>384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63" t="s">
        <v>385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63" t="s">
        <v>386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63" t="s">
        <v>387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63" t="s">
        <v>388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63" t="s">
        <v>389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390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150</v>
      </c>
      <c r="B18" s="49"/>
      <c r="C18" s="49"/>
      <c r="D18" s="49"/>
      <c r="E18" s="49"/>
      <c r="F18" s="49"/>
      <c r="G18" s="49"/>
    </row>
    <row r="19" spans="1:7" x14ac:dyDescent="0.25">
      <c r="A19" s="3" t="s">
        <v>391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63" t="s">
        <v>383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63" t="s">
        <v>384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385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386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387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388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389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150</v>
      </c>
      <c r="B28" s="49"/>
      <c r="C28" s="49"/>
      <c r="D28" s="49"/>
      <c r="E28" s="49"/>
      <c r="F28" s="49"/>
      <c r="G28" s="49"/>
    </row>
    <row r="29" spans="1:7" x14ac:dyDescent="0.25">
      <c r="A29" s="3" t="s">
        <v>379</v>
      </c>
      <c r="B29" s="4">
        <f>SUM(B19,B9)</f>
        <v>6313136.2699999996</v>
      </c>
      <c r="C29" s="4">
        <f t="shared" ref="C29:G29" si="2">SUM(C19,C9)</f>
        <v>11232732.550000001</v>
      </c>
      <c r="D29" s="4">
        <f t="shared" si="2"/>
        <v>17545868.82</v>
      </c>
      <c r="E29" s="4">
        <f t="shared" si="2"/>
        <v>6265237</v>
      </c>
      <c r="F29" s="4">
        <f t="shared" si="2"/>
        <v>6265237</v>
      </c>
      <c r="G29" s="4">
        <f t="shared" si="2"/>
        <v>11280631.82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25" right="0.25" top="0.75" bottom="0.75" header="0.3" footer="0.3"/>
  <pageSetup scale="58" orientation="portrait" horizontalDpi="1200" verticalDpi="1200" r:id="rId1"/>
  <ignoredErrors>
    <ignoredError sqref="B9:G9 B11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  <pageSetUpPr fitToPage="1"/>
  </sheetPr>
  <dimension ref="A1:G78"/>
  <sheetViews>
    <sheetView showGridLines="0" topLeftCell="A33" zoomScale="75" zoomScaleNormal="75" workbookViewId="0">
      <selection sqref="A1:G7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5" t="s">
        <v>392</v>
      </c>
      <c r="B1" s="196"/>
      <c r="C1" s="196"/>
      <c r="D1" s="196"/>
      <c r="E1" s="196"/>
      <c r="F1" s="196"/>
      <c r="G1" s="196"/>
    </row>
    <row r="2" spans="1:7" x14ac:dyDescent="0.25">
      <c r="A2" s="110" t="str">
        <f>'Formato 1'!A2</f>
        <v xml:space="preserve"> Instituto Municipal de Vivienda de San Miguel de Allende,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01 de Enero al 31 de Diciembre de 2024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84" t="s">
        <v>4</v>
      </c>
      <c r="B7" s="192" t="s">
        <v>298</v>
      </c>
      <c r="C7" s="193"/>
      <c r="D7" s="193"/>
      <c r="E7" s="193"/>
      <c r="F7" s="194"/>
      <c r="G7" s="188" t="s">
        <v>395</v>
      </c>
    </row>
    <row r="8" spans="1:7" ht="30" x14ac:dyDescent="0.25">
      <c r="A8" s="185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187"/>
    </row>
    <row r="9" spans="1:7" ht="16.5" customHeight="1" x14ac:dyDescent="0.25">
      <c r="A9" s="26" t="s">
        <v>397</v>
      </c>
      <c r="B9" s="30">
        <f>SUM(B10,B19,B27,B37)</f>
        <v>6313136.2699999996</v>
      </c>
      <c r="C9" s="30">
        <f t="shared" ref="C9:G9" si="0">SUM(C10,C19,C27,C37)</f>
        <v>11232732.550000001</v>
      </c>
      <c r="D9" s="30">
        <f t="shared" si="0"/>
        <v>17545868.82</v>
      </c>
      <c r="E9" s="30">
        <f t="shared" si="0"/>
        <v>6265237</v>
      </c>
      <c r="F9" s="30">
        <f t="shared" si="0"/>
        <v>6265237</v>
      </c>
      <c r="G9" s="30">
        <f t="shared" si="0"/>
        <v>11280631.82</v>
      </c>
    </row>
    <row r="10" spans="1:7" ht="15" customHeight="1" x14ac:dyDescent="0.25">
      <c r="A10" s="58" t="s">
        <v>398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6313136.2699999996</v>
      </c>
      <c r="C19" s="47">
        <f t="shared" ref="C19:G19" si="2">SUM(C20:C26)</f>
        <v>11232732.550000001</v>
      </c>
      <c r="D19" s="47">
        <f t="shared" si="2"/>
        <v>17545868.82</v>
      </c>
      <c r="E19" s="47">
        <f t="shared" si="2"/>
        <v>6265237</v>
      </c>
      <c r="F19" s="47">
        <f t="shared" si="2"/>
        <v>6265237</v>
      </c>
      <c r="G19" s="47">
        <f t="shared" si="2"/>
        <v>11280631.82</v>
      </c>
    </row>
    <row r="20" spans="1:7" x14ac:dyDescent="0.25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409</v>
      </c>
      <c r="B21" s="171">
        <v>6313136.2699999996</v>
      </c>
      <c r="C21" s="171">
        <v>11232732.550000001</v>
      </c>
      <c r="D21" s="170">
        <v>17545868.82</v>
      </c>
      <c r="E21" s="171">
        <v>6265237</v>
      </c>
      <c r="F21" s="171">
        <v>6265237</v>
      </c>
      <c r="G21" s="170">
        <v>11280631.82</v>
      </c>
    </row>
    <row r="22" spans="1:7" x14ac:dyDescent="0.25">
      <c r="A22" s="77" t="s">
        <v>410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411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412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413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6313136.2699999996</v>
      </c>
      <c r="C77" s="4">
        <f t="shared" ref="C77:G77" si="10">C43+C9</f>
        <v>11232732.550000001</v>
      </c>
      <c r="D77" s="4">
        <f t="shared" si="10"/>
        <v>17545868.82</v>
      </c>
      <c r="E77" s="4">
        <f t="shared" si="10"/>
        <v>6265237</v>
      </c>
      <c r="F77" s="4">
        <f t="shared" si="10"/>
        <v>6265237</v>
      </c>
      <c r="G77" s="4">
        <f t="shared" si="10"/>
        <v>11280631.82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25" right="0.25" top="0.75" bottom="0.75" header="0.3" footer="0.3"/>
  <pageSetup scale="49" fitToHeight="0" orientation="portrait" horizontalDpi="1200" verticalDpi="1200" r:id="rId1"/>
  <ignoredErrors>
    <ignoredError sqref="B9:G20 B22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34"/>
  <sheetViews>
    <sheetView showGridLines="0" zoomScale="75" zoomScaleNormal="75" workbookViewId="0">
      <selection sqref="A1:G3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9" t="s">
        <v>431</v>
      </c>
      <c r="B1" s="175"/>
      <c r="C1" s="175"/>
      <c r="D1" s="175"/>
      <c r="E1" s="175"/>
      <c r="F1" s="175"/>
      <c r="G1" s="176"/>
    </row>
    <row r="2" spans="1:7" x14ac:dyDescent="0.25">
      <c r="A2" s="110" t="str">
        <f>'Formato 1'!A2</f>
        <v xml:space="preserve"> Instituto Municipal de Vivienda de San Miguel de Allende,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01 de Enero al 31 de Diciembre de 2024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84" t="s">
        <v>433</v>
      </c>
      <c r="B7" s="187" t="s">
        <v>298</v>
      </c>
      <c r="C7" s="187"/>
      <c r="D7" s="187"/>
      <c r="E7" s="187"/>
      <c r="F7" s="187"/>
      <c r="G7" s="187" t="s">
        <v>299</v>
      </c>
    </row>
    <row r="8" spans="1:7" ht="30" x14ac:dyDescent="0.25">
      <c r="A8" s="185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197"/>
    </row>
    <row r="9" spans="1:7" ht="15.75" customHeight="1" x14ac:dyDescent="0.25">
      <c r="A9" s="26" t="s">
        <v>434</v>
      </c>
      <c r="B9" s="119">
        <f>SUM(B10,B11,B12,B15,B16,B19)</f>
        <v>4701652.4400000004</v>
      </c>
      <c r="C9" s="119">
        <f t="shared" ref="C9:G9" si="0">SUM(C10,C11,C12,C15,C16,C19)</f>
        <v>0</v>
      </c>
      <c r="D9" s="119">
        <f t="shared" si="0"/>
        <v>4701652.4400000004</v>
      </c>
      <c r="E9" s="119">
        <f t="shared" si="0"/>
        <v>3023686.47</v>
      </c>
      <c r="F9" s="119">
        <f t="shared" si="0"/>
        <v>3023686.47</v>
      </c>
      <c r="G9" s="119">
        <f t="shared" si="0"/>
        <v>1677965.9700000002</v>
      </c>
    </row>
    <row r="10" spans="1:7" x14ac:dyDescent="0.25">
      <c r="A10" s="58" t="s">
        <v>435</v>
      </c>
      <c r="B10" s="173">
        <v>4701652.4400000004</v>
      </c>
      <c r="C10" s="173">
        <v>0</v>
      </c>
      <c r="D10" s="172">
        <v>4701652.4400000004</v>
      </c>
      <c r="E10" s="173">
        <v>3023686.47</v>
      </c>
      <c r="F10" s="173">
        <v>3023686.47</v>
      </c>
      <c r="G10" s="172">
        <v>1677965.9700000002</v>
      </c>
    </row>
    <row r="11" spans="1:7" ht="15.75" customHeight="1" x14ac:dyDescent="0.25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437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437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4701652.4400000004</v>
      </c>
      <c r="C33" s="119">
        <f t="shared" ref="C33:G33" si="8">C21+C9</f>
        <v>0</v>
      </c>
      <c r="D33" s="119">
        <f t="shared" si="8"/>
        <v>4701652.4400000004</v>
      </c>
      <c r="E33" s="119">
        <f t="shared" si="8"/>
        <v>3023686.47</v>
      </c>
      <c r="F33" s="119">
        <f t="shared" si="8"/>
        <v>3023686.47</v>
      </c>
      <c r="G33" s="119">
        <f t="shared" si="8"/>
        <v>1677965.9700000002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25" right="0.25" top="0.75" bottom="0.75" header="0.3" footer="0.3"/>
  <pageSetup scale="52" fitToHeight="0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C.P. Lorena Salgado</cp:lastModifiedBy>
  <cp:revision/>
  <cp:lastPrinted>2025-02-14T17:38:19Z</cp:lastPrinted>
  <dcterms:created xsi:type="dcterms:W3CDTF">2023-03-16T22:14:51Z</dcterms:created>
  <dcterms:modified xsi:type="dcterms:W3CDTF">2025-02-14T17:38:23Z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