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C.P. Lorena Salgado\Desktop\2024\SIRET 2024\SIRET 4to TRIM 2024\"/>
    </mc:Choice>
  </mc:AlternateContent>
  <xr:revisionPtr revIDLastSave="0" documentId="8_{BEFF576C-B0B6-4B15-9FEB-308C6460CFA5}" xr6:coauthVersionLast="46" xr6:coauthVersionMax="46"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C59" i="7" s="1"/>
  <c r="B49" i="7"/>
  <c r="B48" i="7" s="1"/>
  <c r="C41" i="7"/>
  <c r="B41" i="7"/>
  <c r="C36" i="7"/>
  <c r="C45" i="7" s="1"/>
  <c r="B36" i="7"/>
  <c r="C16" i="7"/>
  <c r="B16" i="7"/>
  <c r="C4" i="7"/>
  <c r="C33" i="7" s="1"/>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C3" i="8" l="1"/>
  <c r="D3" i="8"/>
  <c r="E4" i="8"/>
  <c r="B3" i="8"/>
  <c r="C43" i="6"/>
  <c r="B43" i="6"/>
  <c r="C24" i="6"/>
  <c r="C3" i="6"/>
  <c r="B3" i="6"/>
  <c r="F27" i="5"/>
  <c r="F9" i="5"/>
  <c r="E46" i="4"/>
  <c r="B28" i="4"/>
  <c r="C66" i="3"/>
  <c r="C24" i="3"/>
  <c r="F26" i="4"/>
  <c r="C28" i="4"/>
  <c r="F46" i="4"/>
  <c r="D38" i="5"/>
  <c r="B66" i="3"/>
  <c r="B68" i="3" s="1"/>
  <c r="E26" i="4"/>
  <c r="B24" i="6"/>
  <c r="B33" i="7"/>
  <c r="B45" i="7"/>
  <c r="B59" i="7"/>
  <c r="E30" i="9"/>
  <c r="E12" i="8"/>
  <c r="D16" i="9"/>
  <c r="D3" i="9" s="1"/>
  <c r="D34" i="9" s="1"/>
  <c r="E16" i="9"/>
  <c r="F4" i="8"/>
  <c r="F12" i="8"/>
  <c r="C61" i="7"/>
  <c r="B38" i="5"/>
  <c r="E20" i="5"/>
  <c r="E38" i="5" s="1"/>
  <c r="F4" i="5"/>
  <c r="C20" i="5"/>
  <c r="C38" i="5" s="1"/>
  <c r="E3" i="9" l="1"/>
  <c r="E34" i="9" s="1"/>
  <c r="E3" i="8"/>
  <c r="B61" i="7"/>
  <c r="E48" i="4"/>
  <c r="F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<sst xmlns="http://schemas.openxmlformats.org/spreadsheetml/2006/main" count="1054" uniqueCount="310">
  <si>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</si>
  <si>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</si>
  <si>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</si>
  <si>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</si>
  <si>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</si>
  <si>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</si>
  <si>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</si>
  <si>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</si>
  <si>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</si>
  <si>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</si>
  <si>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</si>
  <si>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</si>
  <si>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</si>
  <si>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</si>
  <si>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</si>
  <si>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</si>
  <si>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</si>
  <si>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</si>
  <si>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</si>
  <si>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</si>
  <si>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</si>
  <si>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</si>
  <si>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</si>
  <si>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</si>
  <si>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</si>
  <si>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</si>
  <si>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</si>
  <si>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</si>
  <si>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</si>
  <si>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</si>
  <si>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</si>
  <si>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</si>
  <si>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</si>
  <si>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</si>
  <si>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</si>
  <si>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</si>
  <si>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</si>
  <si>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</si>
  <si>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</si>
  <si>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</si>
  <si>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</si>
  <si>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</si>
  <si>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</si>
  <si>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</si>
  <si>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</si>
  <si>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</si>
  <si>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</si>
  <si>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</si>
  <si>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</si>
  <si>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</si>
  <si>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</si>
  <si>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</si>
  <si>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</si>
  <si>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</si>
  <si>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</si>
  <si>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</si>
  <si>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</si>
  <si>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</si>
  <si>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</si>
  <si>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</si>
  <si>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</si>
  <si>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</si>
  <si>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</si>
  <si>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</si>
  <si>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</si>
  <si>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</si>
  <si>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</si>
  <si>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</si>
  <si>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</si>
  <si>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</si>
  <si>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</si>
  <si>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</si>
  <si>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</si>
  <si>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</si>
  <si>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</si>
  <si>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</si>
  <si>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</si>
  <si>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</si>
  <si>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</si>
  <si>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</si>
  <si>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</si>
  <si>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</si>
  <si>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</si>
  <si>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</si>
  <si>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</si>
  <si>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</si>
  <si>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</si>
  <si>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</si>
  <si>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</si>
  <si>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</si>
  <si>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</si>
  <si>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</si>
  <si>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</si>
  <si>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</si>
  <si>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</si>
  <si>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</si>
  <si>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</si>
  <si>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</si>
  <si>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</si>
  <si>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</si>
  <si>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</si>
  <si>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</si>
  <si>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</si>
  <si>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</si>
  <si>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</si>
  <si>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</si>
  <si>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</si>
  <si>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</si>
  <si>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</si>
  <si>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</si>
  <si>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</si>
  <si>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</si>
  <si>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</si>
  <si>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</si>
  <si>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</si>
  <si>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</si>
  <si>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</si>
  <si>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</si>
  <si>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</si>
  <si>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</si>
  <si>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</si>
  <si>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</si>
  <si>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</si>
  <si>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</si>
  <si>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</si>
  <si>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</si>
  <si>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</si>
  <si>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</si>
  <si>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</si>
  <si>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</si>
  <si>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</si>
  <si>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</si>
  <si>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</si>
  <si>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</si>
  <si>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</si>
  <si>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</si>
  <si>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</si>
  <si>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</si>
  <si>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</si>
  <si>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</si>
  <si>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</si>
  <si>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</si>
  <si>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</si>
  <si>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</si>
  <si>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</si>
  <si>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</si>
  <si>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</si>
  <si>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</si>
  <si>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</si>
  <si>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</si>
  <si>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</si>
  <si>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</si>
  <si>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</si>
  <si>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</si>
  <si>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</si>
  <si>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</si>
  <si>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</si>
  <si>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</si>
  <si>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</si>
  <si>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</si>
  <si>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</si>
  <si>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</si>
  <si>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</si>
  <si>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</si>
  <si>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</si>
  <si>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</si>
  <si>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</si>
  <si>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</si>
  <si>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</si>
  <si>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</si>
  <si>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</si>
  <si>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</si>
  <si>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</si>
  <si>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</si>
  <si>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</si>
  <si>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</si>
  <si>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</si>
  <si>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</si>
  <si>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</si>
  <si>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</si>
  <si>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</si>
  <si>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</si>
  <si>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</si>
  <si>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</si>
  <si>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</si>
  <si>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</si>
  <si>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</si>
  <si>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</si>
  <si>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</si>
  <si>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</si>
  <si>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</si>
  <si>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</si>
  <si>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</si>
  <si>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</si>
  <si>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</si>
  <si>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</si>
  <si>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</si>
  <si>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</si>
  <si>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</si>
  <si>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</si>
  <si>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</si>
  <si>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</si>
  <si>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</si>
  <si>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</si>
  <si>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</si>
  <si>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</si>
  <si>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</si>
  <si>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</si>
  <si>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</si>
  <si>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</si>
  <si>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</si>
  <si>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</si>
  <si>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</si>
  <si>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</si>
  <si>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</si>
  <si>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</si>
  <si>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</si>
  <si>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</si>
  <si>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</si>
  <si>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</si>
  <si>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</si>
  <si>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</si>
  <si>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</si>
  <si>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</si>
  <si>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</si>
  <si>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</si>
  <si>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</si>
  <si>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</si>
  <si>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</si>
  <si>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</si>
  <si>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</si>
  <si>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</si>
  <si>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</si>
  <si>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</si>
  <si>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</si>
  <si>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</si>
  <si>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</si>
  <si>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</si>
  <si>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</si>
  <si>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</si>
  <si>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</si>
  <si>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</si>
  <si>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</si>
  <si>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</si>
  <si>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</si>
  <si>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</si>
  <si>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</si>
  <si>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</si>
  <si>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</si>
  <si>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</si>
  <si>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</si>
  <si>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</si>
  <si>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</si>
  <si>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</si>
  <si>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</si>
  <si>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</si>
  <si>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</si>
  <si>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</si>
  <si>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</si>
  <si>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</si>
  <si>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</si>
  <si>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</si>
  <si>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</si>
  <si>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</si>
  <si>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</si>
  <si>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</si>
  <si>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</si>
  <si>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</si>
  <si>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</si>
  <si>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</si>
  <si>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</si>
  <si>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</si>
  <si>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</si>
  <si>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</si>
  <si>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</si>
  <si>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</si>
  <si>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</si>
  <si>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</si>
  <si>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</si>
  <si>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</si>
  <si>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</si>
  <si>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</si>
  <si>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</si>
  <si>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</si>
  <si>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</si>
  <si>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</si>
  <si>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</si>
  <si>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</si>
  <si>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</si>
  <si>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</si>
  <si>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</si>
  <si>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</si>
  <si>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</si>
  <si>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Instituto Municipal de Vivienda de San Miguel de Allende, Gto.
Estado de Actividades
Del 1 de Enero al 30 de Junio de 2024
(Cifras en Pesos)</t>
  </si>
  <si>
    <t>Instituto Municipal de Vivienda de San Miguel de Allende,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</si>
  <si>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</si>
  <si>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</si>
  <si>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</si>
  <si>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</si>
  <si>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</si>
  <si>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</si>
  <si>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</si>
  <si>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</si>
  <si>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Instituto Municipal de Vivienda de San Miguel de Allende, Gto.
Estado de Variación en la Hacienda Pública
Del 1 de Enero 30 de Junio de 2024
(Cifras en Pesos)</t>
  </si>
  <si>
    <t>Instituto Municipal de Vivienda de San Miguel de Allende, Gto.
Estado de Cambios en la Situación Financiera
Del 1 de Enero al 30 de Junio de 2024
(Cifras en Pesos)</t>
  </si>
  <si>
    <t>Instituto Municipal de Vivienda de San Miguel de Allende, Gto.
Estado de Flujos de Efectivo
Del 1 de Enero al 30 de Junio de 2024
(Cifras en Pesos)</t>
  </si>
  <si>
    <t>Instituto Municipal de Vivienda de San Miguel de Allende, Gto.
Estado Analítico del Activo
Del 1 de Enero al 30 de Junio de 2024
(Cifras en Pesos)</t>
  </si>
  <si>
    <t>Instituto Municipal de Vivienda de San Miguel de Allende, Gto.
Estado Analítico de la Deuda y Otros Pasivos
Del 1 de Enero al 30 de Junio de 2024
(Cifras en Pesos)</t>
  </si>
  <si>
    <t>Instituto Municipal de Vivienda de San Miguel de Allende,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</si>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</sst>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tabSelected="1" workbookViewId="0">
      <selection activeCell="D3" sqref="D3"/>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25" right="0.25" top="0.75" bottom="0.75" header="0.3" footer="0.3"/>
  <pageSetup scale="74" fitToHeight="0"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Municipal de Vivienda de San Miguel de Allende, Gto.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diciembre de 2024</v>
      </c>
      <c r="B3" s="258"/>
      <c r="C3" s="258"/>
      <c r="D3" s="258"/>
      <c r="E3" s="258"/>
      <c r="F3" s="258"/>
      <c r="G3" s="258"/>
      <c r="H3" s="258"/>
      <c r="I3" s="258"/>
      <c r="J3" s="258"/>
      <c r="K3" s="1" t="s">
        <v>4</v>
      </c>
      <c r="L3" s="2">
        <f>REV!D3</f>
        <v>4</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1260206.1299999999</v>
      </c>
      <c r="E7" s="251" t="s">
        <v>275</v>
      </c>
      <c r="F7" s="101">
        <f>IF(ESF!E36&gt;0,ESF!E36,ESF!E36*-1)</f>
        <v>1260206.1299999999</v>
      </c>
      <c r="G7" s="102">
        <f>ROUND(D7-F7,2)</f>
        <v>0</v>
      </c>
      <c r="H7" s="103" t="s">
        <v>285</v>
      </c>
      <c r="I7" s="104">
        <f>IF(ACT!C68&gt;0,ACT!C68,ACT!C68*-1)</f>
        <v>3336645.1300000008</v>
      </c>
      <c r="J7" s="105" t="s">
        <v>275</v>
      </c>
      <c r="K7" s="218">
        <f>IF(ESF!F36&gt;0,ESF!F36,ESF!F36*-1)</f>
        <v>3336645.13</v>
      </c>
      <c r="L7" s="106">
        <f>ROUND(I7-K7,2)</f>
        <v>0</v>
      </c>
      <c r="M7" s="190" t="s">
        <v>205</v>
      </c>
    </row>
    <row r="8" spans="1:13" ht="12" thickBot="1" x14ac:dyDescent="0.25">
      <c r="A8" s="89" t="s">
        <v>12</v>
      </c>
      <c r="B8" s="226" t="s">
        <v>205</v>
      </c>
      <c r="C8" s="107" t="s">
        <v>286</v>
      </c>
      <c r="D8" s="101">
        <f>IF(ACT!B68&gt;0,ACT!B68,ACT!B68*-1)</f>
        <v>1260206.1299999999</v>
      </c>
      <c r="E8" s="109" t="s">
        <v>289</v>
      </c>
      <c r="F8" s="108">
        <f>IF(VHP!D28&gt;0,VHP!D28,VHP!D28*-1)</f>
        <v>1260206.1299999999</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3336645.1300000008</v>
      </c>
      <c r="J9" s="115" t="s">
        <v>289</v>
      </c>
      <c r="K9" s="114">
        <f>IF(VHP!D10&gt;0,VHP!D10,VHP!D10*-1)</f>
        <v>3336645.13</v>
      </c>
      <c r="L9" s="116">
        <f>ROUND(I9-K9,2)</f>
        <v>0</v>
      </c>
      <c r="M9" s="191" t="s">
        <v>205</v>
      </c>
    </row>
    <row r="10" spans="1:13" ht="12" thickBot="1" x14ac:dyDescent="0.25">
      <c r="A10" s="89" t="s">
        <v>17</v>
      </c>
      <c r="B10" s="226" t="s">
        <v>205</v>
      </c>
      <c r="C10" s="117"/>
      <c r="D10" s="118"/>
      <c r="E10" s="119" t="s">
        <v>289</v>
      </c>
      <c r="F10" s="108">
        <f>IF(VHP!D29&gt;0,VHP!D29,VHP!D29*-1)</f>
        <v>3336645.13</v>
      </c>
      <c r="G10" s="121"/>
      <c r="H10" s="113" t="s">
        <v>285</v>
      </c>
      <c r="I10" s="104">
        <f>IF(ACT!C68&gt;0,ACT!C68,ACT!C68*-1)</f>
        <v>3336645.1300000008</v>
      </c>
      <c r="J10" s="122"/>
      <c r="K10" s="123"/>
      <c r="L10" s="116">
        <f>ROUND(F10-I10,2)</f>
        <v>0</v>
      </c>
      <c r="M10" s="191" t="s">
        <v>205</v>
      </c>
    </row>
    <row r="11" spans="1:13" ht="12" thickBot="1" x14ac:dyDescent="0.25">
      <c r="A11" s="89" t="s">
        <v>19</v>
      </c>
      <c r="B11" s="226" t="s">
        <v>205</v>
      </c>
      <c r="C11" s="113" t="s">
        <v>275</v>
      </c>
      <c r="D11" s="124">
        <f>IF(ESF!E36&gt;0,ESF!E36,ESF!E36*-1)</f>
        <v>1260206.1299999999</v>
      </c>
      <c r="E11" s="125" t="s">
        <v>285</v>
      </c>
      <c r="F11" s="126">
        <f>IF(ACT!B68&gt;0,ACT!B68,ACT!B68*-1)</f>
        <v>1260206.1299999999</v>
      </c>
      <c r="G11" s="127">
        <f t="shared" ref="G11:G28" si="0">ROUND(D11-F11,2)</f>
        <v>0</v>
      </c>
      <c r="H11" s="113" t="s">
        <v>275</v>
      </c>
      <c r="I11" s="128">
        <f>IF(ESF!F36&gt;0,ESF!F36,ESF!F36*-1)</f>
        <v>3336645.13</v>
      </c>
      <c r="J11" s="115" t="s">
        <v>285</v>
      </c>
      <c r="K11" s="114">
        <f>IF(ACT!C68&gt;0,ACT!C68,ACT!C68*-1)</f>
        <v>3336645.1300000008</v>
      </c>
      <c r="L11" s="116">
        <f>ROUND(I11-K11,2)</f>
        <v>0</v>
      </c>
      <c r="M11" s="191" t="s">
        <v>205</v>
      </c>
    </row>
    <row r="12" spans="1:13" x14ac:dyDescent="0.2">
      <c r="A12" s="90" t="s">
        <v>22</v>
      </c>
      <c r="B12" s="228" t="s">
        <v>162</v>
      </c>
      <c r="C12" s="129" t="s">
        <v>275</v>
      </c>
      <c r="D12" s="130">
        <f>IF(ESF!B5&gt;0,ESF!B5,ESF!B5*-1)</f>
        <v>13104609.859999999</v>
      </c>
      <c r="E12" s="131" t="s">
        <v>276</v>
      </c>
      <c r="F12" s="253">
        <f>IF(EAA!E5&gt;0,EAA!E5,EAA!E5*-1)</f>
        <v>13104609.860000003</v>
      </c>
      <c r="G12" s="133">
        <f t="shared" si="0"/>
        <v>0</v>
      </c>
      <c r="H12" s="134" t="s">
        <v>275</v>
      </c>
      <c r="I12" s="254">
        <f>IF(ESF!C5&gt;0,ESF!C5,ESF!C5*-1)</f>
        <v>11467253.93</v>
      </c>
      <c r="J12" s="135" t="s">
        <v>276</v>
      </c>
      <c r="K12" s="178">
        <f>IF(EAA!B5&gt;0,EAA!B5,EAA!B5*-1)</f>
        <v>11467253.93</v>
      </c>
      <c r="L12" s="137">
        <f t="shared" ref="L12:L43" si="1">ROUND(I12-K12,2)</f>
        <v>0</v>
      </c>
      <c r="M12" s="192" t="s">
        <v>162</v>
      </c>
    </row>
    <row r="13" spans="1:13" x14ac:dyDescent="0.2">
      <c r="A13" s="91"/>
      <c r="B13" s="219" t="s">
        <v>164</v>
      </c>
      <c r="C13" s="138" t="s">
        <v>275</v>
      </c>
      <c r="D13" s="139">
        <f>IF(ESF!B6&gt;0,ESF!B6,ESF!B6*-1)</f>
        <v>289869.62</v>
      </c>
      <c r="E13" s="140" t="s">
        <v>276</v>
      </c>
      <c r="F13" s="120">
        <f>IF(EAA!E6&gt;0,EAA!E6,EAA!E6*-1)</f>
        <v>289869.62000000011</v>
      </c>
      <c r="G13" s="141">
        <f t="shared" si="0"/>
        <v>0</v>
      </c>
      <c r="H13" s="142" t="s">
        <v>275</v>
      </c>
      <c r="I13" s="143">
        <f>IF(ESF!C6&gt;0,ESF!C6,ESF!C6*-1)</f>
        <v>289869.62</v>
      </c>
      <c r="J13" s="119" t="s">
        <v>276</v>
      </c>
      <c r="K13" s="143">
        <f>IF(EAA!B6&gt;0,EAA!B6,EAA!B6*-1)</f>
        <v>289869.62</v>
      </c>
      <c r="L13" s="144">
        <f t="shared" si="1"/>
        <v>0</v>
      </c>
      <c r="M13" s="193" t="s">
        <v>164</v>
      </c>
    </row>
    <row r="14" spans="1:13" x14ac:dyDescent="0.2">
      <c r="A14" s="91"/>
      <c r="B14" s="219" t="s">
        <v>166</v>
      </c>
      <c r="C14" s="138" t="s">
        <v>275</v>
      </c>
      <c r="D14" s="139">
        <f>IF(ESF!B7&gt;0,ESF!B7,ESF!B7*-1)</f>
        <v>18560</v>
      </c>
      <c r="E14" s="140" t="s">
        <v>276</v>
      </c>
      <c r="F14" s="120">
        <f>IF(EAA!E7&gt;0,EAA!E7,EAA!E7*-1)</f>
        <v>18560</v>
      </c>
      <c r="G14" s="141">
        <f t="shared" si="0"/>
        <v>0</v>
      </c>
      <c r="H14" s="142" t="s">
        <v>275</v>
      </c>
      <c r="I14" s="143">
        <f>IF(ESF!C7&gt;0,ESF!C7,ESF!C7*-1)</f>
        <v>18560</v>
      </c>
      <c r="J14" s="119" t="s">
        <v>276</v>
      </c>
      <c r="K14" s="143">
        <f>IF(EAA!B7&gt;0,EAA!B7,EAA!B7*-1)</f>
        <v>18560</v>
      </c>
      <c r="L14" s="144">
        <f t="shared" si="1"/>
        <v>0</v>
      </c>
      <c r="M14" s="193" t="s">
        <v>166</v>
      </c>
    </row>
    <row r="15" spans="1:13" x14ac:dyDescent="0.2">
      <c r="A15" s="91"/>
      <c r="B15" s="219" t="s">
        <v>168</v>
      </c>
      <c r="C15" s="138" t="s">
        <v>275</v>
      </c>
      <c r="D15" s="139">
        <f>IF(ESF!B8&gt;0,ESF!B8,ESF!B8*-1)</f>
        <v>172800.01</v>
      </c>
      <c r="E15" s="140" t="s">
        <v>276</v>
      </c>
      <c r="F15" s="120">
        <f>IF(EAA!E8&gt;0,EAA!E8,EAA!E8*-1)</f>
        <v>172800.01</v>
      </c>
      <c r="G15" s="141">
        <f t="shared" si="0"/>
        <v>0</v>
      </c>
      <c r="H15" s="142" t="s">
        <v>275</v>
      </c>
      <c r="I15" s="143">
        <f>IF(ESF!C8&gt;0,ESF!C8,ESF!C8*-1)</f>
        <v>172800.01</v>
      </c>
      <c r="J15" s="119" t="s">
        <v>276</v>
      </c>
      <c r="K15" s="143">
        <f>IF(EAA!B8&gt;0,EAA!B8,EAA!B8*-1)</f>
        <v>172800.01</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44000005.479999997</v>
      </c>
      <c r="E19" s="140" t="s">
        <v>276</v>
      </c>
      <c r="F19" s="120">
        <f>IF(EAA!E13&gt;0,EAA!E13,EAA!E13*-1)</f>
        <v>44000005.479999997</v>
      </c>
      <c r="G19" s="141">
        <f t="shared" si="0"/>
        <v>0</v>
      </c>
      <c r="H19" s="142" t="s">
        <v>275</v>
      </c>
      <c r="I19" s="143">
        <f>IF(ESF!C16&gt;0,ESF!C16,ESF!C16*-1)</f>
        <v>44000005.479999997</v>
      </c>
      <c r="J19" s="119" t="s">
        <v>276</v>
      </c>
      <c r="K19" s="143">
        <f>IF(EAA!B13&gt;0,EAA!B13,EAA!B13*-1)</f>
        <v>44000005.479999997</v>
      </c>
      <c r="L19" s="144">
        <f t="shared" si="1"/>
        <v>0</v>
      </c>
      <c r="M19" s="193" t="s">
        <v>180</v>
      </c>
    </row>
    <row r="20" spans="1:13" ht="22.5" x14ac:dyDescent="0.2">
      <c r="A20" s="91"/>
      <c r="B20" s="219" t="s">
        <v>182</v>
      </c>
      <c r="C20" s="138" t="s">
        <v>275</v>
      </c>
      <c r="D20" s="139">
        <f>IF(ESF!B17&gt;0,ESF!B17,ESF!B17*-1)</f>
        <v>1533373.19</v>
      </c>
      <c r="E20" s="140" t="s">
        <v>276</v>
      </c>
      <c r="F20" s="120">
        <f>IF(EAA!E14&gt;0,EAA!E14,EAA!E14*-1)</f>
        <v>1533373.19</v>
      </c>
      <c r="G20" s="141">
        <f t="shared" si="0"/>
        <v>0</v>
      </c>
      <c r="H20" s="142" t="s">
        <v>275</v>
      </c>
      <c r="I20" s="143">
        <f>IF(ESF!C17&gt;0,ESF!C17,ESF!C17*-1)</f>
        <v>2025103.14</v>
      </c>
      <c r="J20" s="119" t="s">
        <v>276</v>
      </c>
      <c r="K20" s="143">
        <f>IF(EAA!B14&gt;0,EAA!B14,EAA!B14*-1)</f>
        <v>2025103.14</v>
      </c>
      <c r="L20" s="144">
        <f t="shared" si="1"/>
        <v>0</v>
      </c>
      <c r="M20" s="193" t="s">
        <v>182</v>
      </c>
    </row>
    <row r="21" spans="1:13" ht="22.5" x14ac:dyDescent="0.2">
      <c r="A21" s="91"/>
      <c r="B21" s="219" t="s">
        <v>184</v>
      </c>
      <c r="C21" s="138" t="s">
        <v>275</v>
      </c>
      <c r="D21" s="139">
        <f>IF(ESF!B18&gt;0,ESF!B18,ESF!B18*-1)</f>
        <v>16110899.4</v>
      </c>
      <c r="E21" s="140" t="s">
        <v>276</v>
      </c>
      <c r="F21" s="120">
        <f>IF(EAA!E15&gt;0,EAA!E15,EAA!E15*-1)</f>
        <v>16110899.4</v>
      </c>
      <c r="G21" s="141">
        <f t="shared" si="0"/>
        <v>0</v>
      </c>
      <c r="H21" s="142" t="s">
        <v>275</v>
      </c>
      <c r="I21" s="143">
        <f>IF(ESF!C18&gt;0,ESF!C18,ESF!C18*-1)</f>
        <v>16110899.4</v>
      </c>
      <c r="J21" s="119" t="s">
        <v>276</v>
      </c>
      <c r="K21" s="143">
        <f>IF(EAA!B15&gt;0,EAA!B15,EAA!B15*-1)</f>
        <v>16110899.4</v>
      </c>
      <c r="L21" s="144">
        <f t="shared" si="1"/>
        <v>0</v>
      </c>
      <c r="M21" s="193" t="s">
        <v>184</v>
      </c>
    </row>
    <row r="22" spans="1:13" x14ac:dyDescent="0.2">
      <c r="A22" s="91"/>
      <c r="B22" s="219" t="s">
        <v>186</v>
      </c>
      <c r="C22" s="138" t="s">
        <v>275</v>
      </c>
      <c r="D22" s="139">
        <f>IF(ESF!B19&gt;0,ESF!B19,ESF!B19*-1)</f>
        <v>1145740.3400000001</v>
      </c>
      <c r="E22" s="140" t="s">
        <v>276</v>
      </c>
      <c r="F22" s="120">
        <f>IF(EAA!E16&gt;0,EAA!E16,EAA!E16*-1)</f>
        <v>1145740.3400000001</v>
      </c>
      <c r="G22" s="141">
        <f t="shared" si="0"/>
        <v>0</v>
      </c>
      <c r="H22" s="142" t="s">
        <v>275</v>
      </c>
      <c r="I22" s="143">
        <f>IF(ESF!C19&gt;0,ESF!C19,ESF!C19*-1)</f>
        <v>1145740.3400000001</v>
      </c>
      <c r="J22" s="119" t="s">
        <v>276</v>
      </c>
      <c r="K22" s="143">
        <f>IF(EAA!B16&gt;0,EAA!B16,EAA!B16*-1)</f>
        <v>1145740.3400000001</v>
      </c>
      <c r="L22" s="144">
        <f t="shared" si="1"/>
        <v>0</v>
      </c>
      <c r="M22" s="193" t="s">
        <v>186</v>
      </c>
    </row>
    <row r="23" spans="1:13" x14ac:dyDescent="0.2">
      <c r="A23" s="91"/>
      <c r="B23" s="219" t="s">
        <v>188</v>
      </c>
      <c r="C23" s="138" t="s">
        <v>275</v>
      </c>
      <c r="D23" s="139">
        <f>IF(ESF!B20&gt;0,ESF!B20,ESF!B20*-1)</f>
        <v>11427.16</v>
      </c>
      <c r="E23" s="140" t="s">
        <v>276</v>
      </c>
      <c r="F23" s="120">
        <f>IF(EAA!E17&gt;0,EAA!E17,EAA!E17*-1)</f>
        <v>11427.16</v>
      </c>
      <c r="G23" s="141">
        <f t="shared" si="0"/>
        <v>0</v>
      </c>
      <c r="H23" s="142" t="s">
        <v>275</v>
      </c>
      <c r="I23" s="143">
        <f>IF(ESF!C20&gt;0,ESF!C20,ESF!C20*-1)</f>
        <v>11427.16</v>
      </c>
      <c r="J23" s="119" t="s">
        <v>276</v>
      </c>
      <c r="K23" s="143">
        <f>IF(EAA!B17&gt;0,EAA!B17,EAA!B17*-1)</f>
        <v>11427.16</v>
      </c>
      <c r="L23" s="144">
        <f t="shared" si="1"/>
        <v>0</v>
      </c>
      <c r="M23" s="193" t="s">
        <v>188</v>
      </c>
    </row>
    <row r="24" spans="1:13" ht="22.5" x14ac:dyDescent="0.2">
      <c r="A24" s="91"/>
      <c r="B24" s="219" t="s">
        <v>190</v>
      </c>
      <c r="C24" s="138" t="s">
        <v>275</v>
      </c>
      <c r="D24" s="139">
        <f>IF(ESF!B21&gt;0,ESF!B21,ESF!B21*-1)</f>
        <v>1628465.22</v>
      </c>
      <c r="E24" s="140" t="s">
        <v>276</v>
      </c>
      <c r="F24" s="120">
        <f>IF(EAA!E18&gt;0,EAA!E18,EAA!E18*-1)</f>
        <v>1628465.22</v>
      </c>
      <c r="G24" s="141">
        <f t="shared" si="0"/>
        <v>0</v>
      </c>
      <c r="H24" s="142" t="s">
        <v>275</v>
      </c>
      <c r="I24" s="143">
        <f>IF(ESF!C21&gt;0,ESF!C21,ESF!C21*-1)</f>
        <v>1628465.22</v>
      </c>
      <c r="J24" s="119" t="s">
        <v>276</v>
      </c>
      <c r="K24" s="143">
        <f>IF(EAA!B18&gt;0,EAA!B18,EAA!B18*-1)</f>
        <v>1628465.22</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13104609.859999999</v>
      </c>
      <c r="E28" s="156" t="s">
        <v>277</v>
      </c>
      <c r="F28" s="124">
        <f>IF(EFE!B65&gt;0,EFE!B65,EFE!B65*-1)</f>
        <v>13104609.859999999</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11467253.93</v>
      </c>
      <c r="J29" s="115" t="s">
        <v>277</v>
      </c>
      <c r="K29" s="114">
        <f>IF(EFE!B63&gt;0,EFE!B63,EFE!B63*-1)</f>
        <v>11467253.93</v>
      </c>
      <c r="L29" s="116">
        <f t="shared" si="1"/>
        <v>0</v>
      </c>
      <c r="M29" s="191" t="s">
        <v>162</v>
      </c>
    </row>
    <row r="30" spans="1:13" ht="12" thickBot="1" x14ac:dyDescent="0.25">
      <c r="A30" s="89" t="s">
        <v>30</v>
      </c>
      <c r="B30" s="226" t="s">
        <v>278</v>
      </c>
      <c r="C30" s="154" t="s">
        <v>275</v>
      </c>
      <c r="D30" s="124">
        <f>IF(ESF!B28&gt;0,ESF!B28,ESF!B28*-1)</f>
        <v>74758819.839999989</v>
      </c>
      <c r="E30" s="115" t="s">
        <v>275</v>
      </c>
      <c r="F30" s="124">
        <f>IF(ESF!E48&gt;0,ESF!E48,ESF!E48*-1)</f>
        <v>74758819.839999989</v>
      </c>
      <c r="G30" s="127">
        <f>ROUND(D30-F30,2)</f>
        <v>0</v>
      </c>
      <c r="H30" s="113" t="s">
        <v>275</v>
      </c>
      <c r="I30" s="114">
        <f>IF(ESF!C28&gt;0,ESF!C28,ESF!C28*-1)</f>
        <v>73613193.859999999</v>
      </c>
      <c r="J30" s="115" t="s">
        <v>275</v>
      </c>
      <c r="K30" s="114">
        <f>IF(ESF!F48&gt;0,ESF!F48,ESF!F48*-1)</f>
        <v>73613193.859999999</v>
      </c>
      <c r="L30" s="116">
        <f t="shared" si="1"/>
        <v>0</v>
      </c>
      <c r="M30" s="191" t="s">
        <v>278</v>
      </c>
    </row>
    <row r="31" spans="1:13" ht="12" thickBot="1" x14ac:dyDescent="0.25">
      <c r="A31" s="89" t="s">
        <v>33</v>
      </c>
      <c r="B31" s="226" t="s">
        <v>279</v>
      </c>
      <c r="C31" s="154" t="s">
        <v>275</v>
      </c>
      <c r="D31" s="124">
        <f>IF(ESF!E26&gt;0,ESF!E26,ESF!E26*-1)</f>
        <v>154473.74</v>
      </c>
      <c r="E31" s="115" t="s">
        <v>290</v>
      </c>
      <c r="F31" s="124">
        <f>IF(ADP!E34&gt;0,ADP!E34,ADP!E34*-1)</f>
        <v>154473.74</v>
      </c>
      <c r="G31" s="127">
        <f>ROUND(D31-F31,2)</f>
        <v>0</v>
      </c>
      <c r="H31" s="113" t="s">
        <v>275</v>
      </c>
      <c r="I31" s="114">
        <f>IF(ESF!F26&gt;0,ESF!F26,ESF!F26*-1)</f>
        <v>269053.89</v>
      </c>
      <c r="J31" s="115" t="s">
        <v>290</v>
      </c>
      <c r="K31" s="114">
        <f>IF(ADP!D34&gt;0,ADP!D34,ADP!D34*-1)</f>
        <v>269053.89</v>
      </c>
      <c r="L31" s="116">
        <f t="shared" si="1"/>
        <v>0</v>
      </c>
      <c r="M31" s="191" t="s">
        <v>279</v>
      </c>
    </row>
    <row r="32" spans="1:13" x14ac:dyDescent="0.2">
      <c r="A32" s="90" t="s">
        <v>36</v>
      </c>
      <c r="B32" s="230" t="s">
        <v>201</v>
      </c>
      <c r="C32" s="261"/>
      <c r="D32" s="262"/>
      <c r="E32" s="262"/>
      <c r="F32" s="262"/>
      <c r="G32" s="263"/>
      <c r="H32" s="134" t="s">
        <v>275</v>
      </c>
      <c r="I32" s="136">
        <f>IF(ESF!F30&gt;0,ESF!F30,ESF!F30*-1)</f>
        <v>23873095.739999998</v>
      </c>
      <c r="J32" s="135" t="s">
        <v>289</v>
      </c>
      <c r="K32" s="136">
        <f>IF(VHP!B4&gt;0,VHP!B4,VHP!B4*-1)</f>
        <v>23873095.739999998</v>
      </c>
      <c r="L32" s="137">
        <f t="shared" si="1"/>
        <v>0</v>
      </c>
      <c r="M32" s="195" t="s">
        <v>201</v>
      </c>
    </row>
    <row r="33" spans="1:15" ht="12" thickBot="1" x14ac:dyDescent="0.25">
      <c r="A33" s="92"/>
      <c r="B33" s="231" t="s">
        <v>201</v>
      </c>
      <c r="C33" s="259"/>
      <c r="D33" s="260"/>
      <c r="E33" s="260"/>
      <c r="F33" s="260"/>
      <c r="G33" s="264"/>
      <c r="H33" s="162" t="s">
        <v>275</v>
      </c>
      <c r="I33" s="152">
        <f>IF(ESF!F30&gt;0,ESF!F30,ESF!F30*-1)</f>
        <v>23873095.739999998</v>
      </c>
      <c r="J33" s="151" t="s">
        <v>289</v>
      </c>
      <c r="K33" s="152">
        <f>IF(VHP!F4&gt;0,VHP!F4,VHP!F4*-1)</f>
        <v>23873095.739999998</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49471044.229999997</v>
      </c>
      <c r="J34" s="115" t="s">
        <v>289</v>
      </c>
      <c r="K34" s="114">
        <f>IF(VHP!F9&gt;0,VHP!F9,VHP!F9*-1)</f>
        <v>49471044.230000004</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74604346.099999994</v>
      </c>
      <c r="E37" s="115" t="s">
        <v>289</v>
      </c>
      <c r="F37" s="124">
        <f>IF(VHP!F38&gt;0,VHP!F38,VHP!F38*-1)</f>
        <v>74604346.099999994</v>
      </c>
      <c r="G37" s="127">
        <f>ROUND(D37-F37,2)</f>
        <v>0</v>
      </c>
      <c r="H37" s="113" t="s">
        <v>275</v>
      </c>
      <c r="I37" s="114">
        <f>IF(ESF!F46&gt;0,ESF!F46,ESF!F46*-1)</f>
        <v>73344139.969999999</v>
      </c>
      <c r="J37" s="115" t="s">
        <v>289</v>
      </c>
      <c r="K37" s="114">
        <f>IF(VHP!F20&gt;0,VHP!F20,VHP!F20*-1)</f>
        <v>73344139.969999999</v>
      </c>
      <c r="L37" s="116">
        <f t="shared" si="1"/>
        <v>0</v>
      </c>
      <c r="M37" s="200" t="s">
        <v>280</v>
      </c>
    </row>
    <row r="38" spans="1:15" ht="22.5" x14ac:dyDescent="0.2">
      <c r="A38" s="90" t="s">
        <v>45</v>
      </c>
      <c r="B38" s="230" t="s">
        <v>281</v>
      </c>
      <c r="C38" s="261"/>
      <c r="D38" s="262"/>
      <c r="E38" s="262"/>
      <c r="F38" s="262"/>
      <c r="G38" s="263"/>
      <c r="H38" s="134" t="s">
        <v>289</v>
      </c>
      <c r="I38" s="136">
        <f>IF(VHP!B4&gt;0,VHP!B4,VHP!B4*-1)</f>
        <v>23873095.739999998</v>
      </c>
      <c r="J38" s="135" t="s">
        <v>275</v>
      </c>
      <c r="K38" s="136">
        <f>IF(ESF!F30&gt;0,ESF!F30,ESF!F30*-1)</f>
        <v>23873095.739999998</v>
      </c>
      <c r="L38" s="137">
        <f t="shared" si="1"/>
        <v>0</v>
      </c>
      <c r="M38" s="195" t="s">
        <v>281</v>
      </c>
    </row>
    <row r="39" spans="1:15" ht="23.25" thickBot="1" x14ac:dyDescent="0.25">
      <c r="A39" s="92"/>
      <c r="B39" s="231" t="s">
        <v>281</v>
      </c>
      <c r="C39" s="259"/>
      <c r="D39" s="260"/>
      <c r="E39" s="260"/>
      <c r="F39" s="260"/>
      <c r="G39" s="264"/>
      <c r="H39" s="162" t="s">
        <v>289</v>
      </c>
      <c r="I39" s="152">
        <f>IF(VHP!F4&gt;0,VHP!F4,VHP!F4*-1)</f>
        <v>23873095.739999998</v>
      </c>
      <c r="J39" s="151" t="s">
        <v>275</v>
      </c>
      <c r="K39" s="152">
        <f>IF(ESF!F30&gt;0,ESF!F30,ESF!F30*-1)</f>
        <v>23873095.739999998</v>
      </c>
      <c r="L39" s="153">
        <f t="shared" si="1"/>
        <v>0</v>
      </c>
      <c r="M39" s="196" t="s">
        <v>281</v>
      </c>
    </row>
    <row r="40" spans="1:15" ht="23.25" thickBot="1" x14ac:dyDescent="0.25">
      <c r="A40" s="89" t="s">
        <v>48</v>
      </c>
      <c r="B40" s="232" t="s">
        <v>282</v>
      </c>
      <c r="C40" s="259"/>
      <c r="D40" s="260"/>
      <c r="E40" s="260"/>
      <c r="F40" s="260"/>
      <c r="G40" s="264"/>
      <c r="H40" s="113" t="s">
        <v>289</v>
      </c>
      <c r="I40" s="114">
        <f>IF(VHP!F9&gt;0,VHP!F9,VHP!F9*-1)</f>
        <v>49471044.230000004</v>
      </c>
      <c r="J40" s="115" t="s">
        <v>275</v>
      </c>
      <c r="K40" s="114">
        <f>IF(ESF!F35&gt;0,ESF!F35,ESF!F35*-1)</f>
        <v>49471044.229999997</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74604346.099999994</v>
      </c>
      <c r="E43" s="115" t="s">
        <v>275</v>
      </c>
      <c r="F43" s="163">
        <f>IF(ESF!E46&gt;0,ESF!E46,ESF!E46*-1)</f>
        <v>74604346.099999994</v>
      </c>
      <c r="G43" s="127">
        <f t="shared" ref="G43:G49" si="2">ROUND(D43-F43,2)</f>
        <v>0</v>
      </c>
      <c r="H43" s="113" t="s">
        <v>289</v>
      </c>
      <c r="I43" s="114">
        <f>IF(VHP!F20&gt;0,VHP!F20,VHP!F20*-1)</f>
        <v>73344139.969999999</v>
      </c>
      <c r="J43" s="115" t="s">
        <v>275</v>
      </c>
      <c r="K43" s="114">
        <f>IF(ESF!F46&gt;0,ESF!F46,ESF!F46*-1)</f>
        <v>73344139.969999999</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3336645.13</v>
      </c>
      <c r="E50" s="115" t="s">
        <v>291</v>
      </c>
      <c r="F50" s="163">
        <f>IF(CSF!$B52&gt;0,CSF!$B52,CSF!$C52)</f>
        <v>3336645.13</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2076439</v>
      </c>
      <c r="E53" s="115" t="s">
        <v>291</v>
      </c>
      <c r="F53" s="163">
        <f>IF(CSF!$B51&gt;0,CSF!$B51,CSF!$C51)</f>
        <v>2076439</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1260206.1299999999</v>
      </c>
      <c r="E54" s="135" t="s">
        <v>275</v>
      </c>
      <c r="F54" s="164">
        <f>IF(ESF!E36&gt;0,ESF!E36,ESF!E36*-1)</f>
        <v>1260206.1299999999</v>
      </c>
      <c r="G54" s="133">
        <f t="shared" si="3"/>
        <v>0</v>
      </c>
      <c r="H54" s="259"/>
      <c r="I54" s="260"/>
      <c r="J54" s="260"/>
      <c r="K54" s="260"/>
      <c r="L54" s="264"/>
      <c r="M54" s="206" t="s">
        <v>156</v>
      </c>
    </row>
    <row r="55" spans="1:13" ht="12" thickBot="1" x14ac:dyDescent="0.25">
      <c r="A55" s="92"/>
      <c r="B55" s="238" t="s">
        <v>156</v>
      </c>
      <c r="C55" s="162" t="s">
        <v>289</v>
      </c>
      <c r="D55" s="148">
        <f>IF(VHP!D28&gt;0,VHP!D28,VHP!D28*-1)</f>
        <v>1260206.1299999999</v>
      </c>
      <c r="E55" s="151" t="s">
        <v>285</v>
      </c>
      <c r="F55" s="169">
        <f>IF(ACT!B68&gt;0,ACT!B68,ACT!B68*-1)</f>
        <v>1260206.1299999999</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3336645.13</v>
      </c>
      <c r="J56" s="179" t="s">
        <v>275</v>
      </c>
      <c r="K56" s="178">
        <f>IF(ESF!F36&gt;0,ESF!F36,ESF!F36*-1)</f>
        <v>3336645.13</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3336645.13</v>
      </c>
      <c r="J57" s="119" t="s">
        <v>285</v>
      </c>
      <c r="K57" s="181">
        <f>IF(ACT!C68&gt;0,ACT!C68,ACT!C68*-1)</f>
        <v>3336645.1300000008</v>
      </c>
      <c r="L57" s="144">
        <f t="shared" si="4"/>
        <v>0</v>
      </c>
      <c r="M57" s="204" t="s">
        <v>156</v>
      </c>
    </row>
    <row r="58" spans="1:13" x14ac:dyDescent="0.2">
      <c r="A58" s="100" t="s">
        <v>68</v>
      </c>
      <c r="B58" s="248" t="s">
        <v>206</v>
      </c>
      <c r="C58" s="167" t="s">
        <v>289</v>
      </c>
      <c r="D58" s="120">
        <f>IF(VHP!D29&gt;0,VHP!D29,VHP!D29*-1)</f>
        <v>3336645.13</v>
      </c>
      <c r="E58" s="175"/>
      <c r="F58" s="175"/>
      <c r="G58" s="175"/>
      <c r="H58" s="271"/>
      <c r="I58" s="272"/>
      <c r="J58" s="119" t="s">
        <v>275</v>
      </c>
      <c r="K58" s="143">
        <f>IF(ESF!F36&gt;0,ESF!F36,ESF!F36*-1)</f>
        <v>3336645.13</v>
      </c>
      <c r="L58" s="144">
        <f>ROUND((D58-K58),2)</f>
        <v>0</v>
      </c>
      <c r="M58" s="208" t="s">
        <v>206</v>
      </c>
    </row>
    <row r="59" spans="1:13" ht="12" thickBot="1" x14ac:dyDescent="0.25">
      <c r="A59" s="92"/>
      <c r="B59" s="249" t="s">
        <v>206</v>
      </c>
      <c r="C59" s="170" t="s">
        <v>289</v>
      </c>
      <c r="D59" s="171">
        <f>IF(VHP!D29&gt;0,VHP!D29,VHP!D29*-1)</f>
        <v>3336645.13</v>
      </c>
      <c r="E59" s="175"/>
      <c r="F59" s="175"/>
      <c r="G59" s="175"/>
      <c r="H59" s="265"/>
      <c r="I59" s="273"/>
      <c r="J59" s="172" t="s">
        <v>286</v>
      </c>
      <c r="K59" s="181">
        <f>IF(ACT!C68&gt;0,ACT!C68,ACT!C68*-1)</f>
        <v>3336645.1300000008</v>
      </c>
      <c r="L59" s="182">
        <f>ROUND((D59-K59),2)</f>
        <v>0</v>
      </c>
      <c r="M59" s="203" t="s">
        <v>206</v>
      </c>
    </row>
    <row r="60" spans="1:13" ht="12" thickBot="1" x14ac:dyDescent="0.25">
      <c r="A60" s="95" t="s">
        <v>72</v>
      </c>
      <c r="B60" s="241" t="s">
        <v>162</v>
      </c>
      <c r="C60" s="113" t="s">
        <v>291</v>
      </c>
      <c r="D60" s="163">
        <f>IF(CSF!$B5&gt;0,CSF!$B5,CSF!$C5)</f>
        <v>1637355.93</v>
      </c>
      <c r="E60" s="115" t="s">
        <v>277</v>
      </c>
      <c r="F60" s="163">
        <f>IF(EFE!B61&gt;0,EFE!B61,EFE!B61*-1)</f>
        <v>1637355.93</v>
      </c>
      <c r="G60" s="127">
        <f>ROUND(D60-F60,2)</f>
        <v>0</v>
      </c>
      <c r="H60" s="261"/>
      <c r="I60" s="262"/>
      <c r="J60" s="262"/>
      <c r="K60" s="262"/>
      <c r="L60" s="263"/>
      <c r="M60" s="209" t="s">
        <v>162</v>
      </c>
    </row>
    <row r="61" spans="1:13" x14ac:dyDescent="0.2">
      <c r="A61" s="93" t="s">
        <v>75</v>
      </c>
      <c r="B61" s="242" t="s">
        <v>162</v>
      </c>
      <c r="C61" s="134" t="s">
        <v>291</v>
      </c>
      <c r="D61" s="164">
        <f>IF(CSF!$B5&gt;0,CSF!$B5,CSF!$C5)</f>
        <v>1637355.93</v>
      </c>
      <c r="E61" s="135" t="s">
        <v>276</v>
      </c>
      <c r="F61" s="164">
        <f>IF(EAA!F5&gt;0,EAA!F5,EAA!F5*-1)</f>
        <v>1637355.9300000034</v>
      </c>
      <c r="G61" s="133">
        <f>ROUND(D61-F61,2)</f>
        <v>0</v>
      </c>
      <c r="H61" s="259"/>
      <c r="I61" s="260"/>
      <c r="J61" s="260"/>
      <c r="K61" s="260"/>
      <c r="L61" s="264"/>
      <c r="M61" s="210" t="s">
        <v>162</v>
      </c>
    </row>
    <row r="62" spans="1:13" x14ac:dyDescent="0.2">
      <c r="A62" s="96"/>
      <c r="B62" s="222" t="s">
        <v>164</v>
      </c>
      <c r="C62" s="167" t="s">
        <v>291</v>
      </c>
      <c r="D62" s="168">
        <f>IF(CSF!$B6&gt;0,CSF!$B6,CSF!$C6)</f>
        <v>0</v>
      </c>
      <c r="E62" s="119" t="s">
        <v>276</v>
      </c>
      <c r="F62" s="168">
        <f>IF(EAA!F6&gt;0,EAA!F6,EAA!F6*-1)</f>
        <v>0</v>
      </c>
      <c r="G62" s="141">
        <f>ROUND(D62-F62,2)</f>
        <v>0</v>
      </c>
      <c r="H62" s="259"/>
      <c r="I62" s="260"/>
      <c r="J62" s="260"/>
      <c r="K62" s="260"/>
      <c r="L62" s="264"/>
      <c r="M62" s="211" t="s">
        <v>164</v>
      </c>
    </row>
    <row r="63" spans="1:13" x14ac:dyDescent="0.2">
      <c r="A63" s="96"/>
      <c r="B63" s="222" t="s">
        <v>166</v>
      </c>
      <c r="C63" s="167" t="s">
        <v>291</v>
      </c>
      <c r="D63" s="168">
        <f>IF(CSF!$B7&gt;0,CSF!$B7,CSF!$C7)</f>
        <v>0</v>
      </c>
      <c r="E63" s="119" t="s">
        <v>276</v>
      </c>
      <c r="F63" s="168">
        <f>IF(EAA!F7&gt;0,EAA!F7,EAA!F7*-1)</f>
        <v>0</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491729.95</v>
      </c>
      <c r="E69" s="119" t="s">
        <v>276</v>
      </c>
      <c r="F69" s="168">
        <f>IF(EAA!F14&gt;0,EAA!F14,EAA!F14*-1)</f>
        <v>491729.94999999995</v>
      </c>
      <c r="G69" s="141">
        <f t="shared" si="5"/>
        <v>0</v>
      </c>
      <c r="H69" s="259"/>
      <c r="I69" s="260"/>
      <c r="J69" s="260"/>
      <c r="K69" s="260"/>
      <c r="L69" s="264"/>
      <c r="M69" s="211" t="s">
        <v>182</v>
      </c>
    </row>
    <row r="70" spans="1:13" ht="22.5" x14ac:dyDescent="0.2">
      <c r="A70" s="96"/>
      <c r="B70" s="222" t="s">
        <v>184</v>
      </c>
      <c r="C70" s="167" t="s">
        <v>291</v>
      </c>
      <c r="D70" s="168">
        <f>IF(CSF!$B16&gt;0,CSF!$B16,CSF!$C16)</f>
        <v>0</v>
      </c>
      <c r="E70" s="119" t="s">
        <v>276</v>
      </c>
      <c r="F70" s="168">
        <f>IF(EAA!F15&gt;0,EAA!F15,EAA!F15*-1)</f>
        <v>0</v>
      </c>
      <c r="G70" s="141">
        <f t="shared" si="5"/>
        <v>0</v>
      </c>
      <c r="H70" s="259"/>
      <c r="I70" s="260"/>
      <c r="J70" s="260"/>
      <c r="K70" s="260"/>
      <c r="L70" s="264"/>
      <c r="M70" s="211" t="s">
        <v>184</v>
      </c>
    </row>
    <row r="71" spans="1:13" x14ac:dyDescent="0.2">
      <c r="A71" s="96"/>
      <c r="B71" s="222" t="s">
        <v>186</v>
      </c>
      <c r="C71" s="167" t="s">
        <v>291</v>
      </c>
      <c r="D71" s="168">
        <f>IF(CSF!$B17&gt;0,CSF!$B17,CSF!$C17)</f>
        <v>0</v>
      </c>
      <c r="E71" s="119" t="s">
        <v>276</v>
      </c>
      <c r="F71" s="168">
        <f>IF(EAA!F16&gt;0,EAA!F16,EAA!F16*-1)</f>
        <v>0</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2076439</v>
      </c>
      <c r="E80" s="115" t="s">
        <v>289</v>
      </c>
      <c r="F80" s="163">
        <f>IF((VHP!D28+VHP!D29)&gt;0,VHP!D28+VHP!D29,(VHP!D28+VHP!D29)*-1)</f>
        <v>2076439</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1637355.93</v>
      </c>
      <c r="E81" s="115" t="s">
        <v>291</v>
      </c>
      <c r="F81" s="163">
        <f>IF(CSF!$B5&gt;0,CSF!$B5,CSF!$C5)</f>
        <v>1637355.93</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13104609.859999999</v>
      </c>
      <c r="E82" s="115" t="s">
        <v>275</v>
      </c>
      <c r="F82" s="163">
        <f>IF(ESF!B5&gt;0,ESF!B5,ESF!B5*-1)</f>
        <v>13104609.859999999</v>
      </c>
      <c r="G82" s="127">
        <f t="shared" si="6"/>
        <v>0</v>
      </c>
      <c r="H82" s="113" t="s">
        <v>277</v>
      </c>
      <c r="I82" s="114">
        <f>IF(EFE!C65&gt;0,EFE!C65,EFE!C65*-1)</f>
        <v>11467253.93</v>
      </c>
      <c r="J82" s="115" t="s">
        <v>275</v>
      </c>
      <c r="K82" s="114">
        <f>IF(ESF!C5&gt;0,ESF!C5,ESF!C5*-1)</f>
        <v>11467253.93</v>
      </c>
      <c r="L82" s="116">
        <f t="shared" ref="L82:L99" si="7">ROUND(I82-K82,2)</f>
        <v>0</v>
      </c>
      <c r="M82" s="191" t="s">
        <v>248</v>
      </c>
    </row>
    <row r="83" spans="1:13" ht="23.25" thickBot="1" x14ac:dyDescent="0.25">
      <c r="A83" s="95" t="s">
        <v>89</v>
      </c>
      <c r="B83" s="226" t="s">
        <v>247</v>
      </c>
      <c r="C83" s="183" t="s">
        <v>277</v>
      </c>
      <c r="D83" s="124">
        <f>IF(EFE!B63&gt;0,EFE!B63,EFE!B63*-1)</f>
        <v>11467253.93</v>
      </c>
      <c r="E83" s="268"/>
      <c r="F83" s="269"/>
      <c r="G83" s="269"/>
      <c r="H83" s="269"/>
      <c r="I83" s="270"/>
      <c r="J83" s="115" t="s">
        <v>275</v>
      </c>
      <c r="K83" s="184">
        <f>IF(ESF!C5&gt;0,ESF!C5,ESF!C5*-1)</f>
        <v>11467253.93</v>
      </c>
      <c r="L83" s="116">
        <f>ROUND(D83-K83,2)</f>
        <v>0</v>
      </c>
      <c r="M83" s="191" t="s">
        <v>247</v>
      </c>
    </row>
    <row r="84" spans="1:13" x14ac:dyDescent="0.2">
      <c r="A84" s="93" t="s">
        <v>91</v>
      </c>
      <c r="B84" s="244" t="s">
        <v>162</v>
      </c>
      <c r="C84" s="134" t="s">
        <v>276</v>
      </c>
      <c r="D84" s="253">
        <f>IF(EAA!E5&gt;0,EAA!E5,EAA!E5*-1)</f>
        <v>13104609.860000003</v>
      </c>
      <c r="E84" s="135" t="s">
        <v>275</v>
      </c>
      <c r="F84" s="255">
        <f>IF(ESF!B5&gt;0,ESF!B5,ESF!B5*-1)</f>
        <v>13104609.859999999</v>
      </c>
      <c r="G84" s="133">
        <f t="shared" ref="G84:G99" si="8">ROUND(D84-F84,2)</f>
        <v>0</v>
      </c>
      <c r="H84" s="134" t="s">
        <v>276</v>
      </c>
      <c r="I84" s="108">
        <f>IF(EAA!B5&gt;0,EAA!B5,EAA!B5*-1)</f>
        <v>11467253.93</v>
      </c>
      <c r="J84" s="135" t="s">
        <v>275</v>
      </c>
      <c r="K84" s="136">
        <f>IF(ESF!C5&gt;0,ESF!C5,ESF!C5*-1)</f>
        <v>11467253.93</v>
      </c>
      <c r="L84" s="137">
        <f t="shared" si="7"/>
        <v>0</v>
      </c>
      <c r="M84" s="213" t="s">
        <v>162</v>
      </c>
    </row>
    <row r="85" spans="1:13" x14ac:dyDescent="0.2">
      <c r="A85" s="96"/>
      <c r="B85" s="223" t="s">
        <v>164</v>
      </c>
      <c r="C85" s="167" t="s">
        <v>276</v>
      </c>
      <c r="D85" s="120">
        <f>IF(EAA!E6&gt;0,EAA!E6,EAA!E6*-1)</f>
        <v>289869.62000000011</v>
      </c>
      <c r="E85" s="119" t="s">
        <v>275</v>
      </c>
      <c r="F85" s="168">
        <f>IF(ESF!B6&gt;0,ESF!B6,ESF!B6*-1)</f>
        <v>289869.62</v>
      </c>
      <c r="G85" s="141">
        <f t="shared" si="8"/>
        <v>0</v>
      </c>
      <c r="H85" s="167" t="s">
        <v>276</v>
      </c>
      <c r="I85" s="143">
        <f>IF(EAA!B6&gt;0,EAA!B6,EAA!B6*-1)</f>
        <v>289869.62</v>
      </c>
      <c r="J85" s="119" t="s">
        <v>275</v>
      </c>
      <c r="K85" s="143">
        <f>IF(ESF!C6&gt;0,ESF!C6,ESF!C6*-1)</f>
        <v>289869.62</v>
      </c>
      <c r="L85" s="144">
        <f t="shared" si="7"/>
        <v>0</v>
      </c>
      <c r="M85" s="214" t="s">
        <v>164</v>
      </c>
    </row>
    <row r="86" spans="1:13" x14ac:dyDescent="0.2">
      <c r="A86" s="96"/>
      <c r="B86" s="223" t="s">
        <v>166</v>
      </c>
      <c r="C86" s="167" t="s">
        <v>276</v>
      </c>
      <c r="D86" s="120">
        <f>IF(EAA!E7&gt;0,EAA!E7,EAA!E7*-1)</f>
        <v>18560</v>
      </c>
      <c r="E86" s="119" t="s">
        <v>275</v>
      </c>
      <c r="F86" s="168">
        <f>IF(ESF!B7&gt;0,ESF!B7,ESF!B7*-1)</f>
        <v>18560</v>
      </c>
      <c r="G86" s="141">
        <f t="shared" si="8"/>
        <v>0</v>
      </c>
      <c r="H86" s="167" t="s">
        <v>276</v>
      </c>
      <c r="I86" s="143">
        <f>IF(EAA!B7&gt;0,EAA!B7,EAA!B7*-1)</f>
        <v>18560</v>
      </c>
      <c r="J86" s="119" t="s">
        <v>275</v>
      </c>
      <c r="K86" s="143">
        <f>IF(ESF!C7&gt;0,ESF!C7,ESF!C7*-1)</f>
        <v>18560</v>
      </c>
      <c r="L86" s="144">
        <f t="shared" si="7"/>
        <v>0</v>
      </c>
      <c r="M86" s="214" t="s">
        <v>166</v>
      </c>
    </row>
    <row r="87" spans="1:13" x14ac:dyDescent="0.2">
      <c r="A87" s="96"/>
      <c r="B87" s="223" t="s">
        <v>168</v>
      </c>
      <c r="C87" s="167" t="s">
        <v>276</v>
      </c>
      <c r="D87" s="120">
        <f>IF(EAA!E8&gt;0,EAA!E8,EAA!E8*-1)</f>
        <v>172800.01</v>
      </c>
      <c r="E87" s="119" t="s">
        <v>275</v>
      </c>
      <c r="F87" s="168">
        <f>IF(ESF!B8&gt;0,ESF!B8,ESF!B8*-1)</f>
        <v>172800.01</v>
      </c>
      <c r="G87" s="141">
        <f t="shared" si="8"/>
        <v>0</v>
      </c>
      <c r="H87" s="167" t="s">
        <v>276</v>
      </c>
      <c r="I87" s="143">
        <f>IF(EAA!B8&gt;0,EAA!B8,EAA!B8*-1)</f>
        <v>172800.01</v>
      </c>
      <c r="J87" s="119" t="s">
        <v>275</v>
      </c>
      <c r="K87" s="143">
        <f>IF(ESF!C8&gt;0,ESF!C8,ESF!C8*-1)</f>
        <v>172800.01</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44000005.479999997</v>
      </c>
      <c r="E91" s="119" t="s">
        <v>275</v>
      </c>
      <c r="F91" s="168">
        <f>IF(ESF!B16&gt;0,ESF!B16,ESF!B16*-1)</f>
        <v>44000005.479999997</v>
      </c>
      <c r="G91" s="141">
        <f t="shared" si="8"/>
        <v>0</v>
      </c>
      <c r="H91" s="167" t="s">
        <v>276</v>
      </c>
      <c r="I91" s="143">
        <f>IF(EAA!B13&gt;0,EAA!B13,EAA!B13*-1)</f>
        <v>44000005.479999997</v>
      </c>
      <c r="J91" s="119" t="s">
        <v>275</v>
      </c>
      <c r="K91" s="143">
        <f>IF(ESF!C16&gt;0,ESF!C16,ESF!C16*-1)</f>
        <v>44000005.479999997</v>
      </c>
      <c r="L91" s="144">
        <f t="shared" si="7"/>
        <v>0</v>
      </c>
      <c r="M91" s="214" t="s">
        <v>180</v>
      </c>
    </row>
    <row r="92" spans="1:13" ht="22.5" x14ac:dyDescent="0.2">
      <c r="A92" s="96"/>
      <c r="B92" s="223" t="s">
        <v>182</v>
      </c>
      <c r="C92" s="167" t="s">
        <v>276</v>
      </c>
      <c r="D92" s="120">
        <f>IF(EAA!E14&gt;0,EAA!E14,EAA!E14*-1)</f>
        <v>1533373.19</v>
      </c>
      <c r="E92" s="119" t="s">
        <v>275</v>
      </c>
      <c r="F92" s="168">
        <f>IF(ESF!B17&gt;0,ESF!B17,ESF!B17*-1)</f>
        <v>1533373.19</v>
      </c>
      <c r="G92" s="141">
        <f t="shared" si="8"/>
        <v>0</v>
      </c>
      <c r="H92" s="167" t="s">
        <v>276</v>
      </c>
      <c r="I92" s="143">
        <f>IF(EAA!B14&gt;0,EAA!B14,EAA!B14*-1)</f>
        <v>2025103.14</v>
      </c>
      <c r="J92" s="119" t="s">
        <v>275</v>
      </c>
      <c r="K92" s="143">
        <f>IF(ESF!C17&gt;0,ESF!C17,ESF!C17*-1)</f>
        <v>2025103.14</v>
      </c>
      <c r="L92" s="144">
        <f t="shared" si="7"/>
        <v>0</v>
      </c>
      <c r="M92" s="214" t="s">
        <v>182</v>
      </c>
    </row>
    <row r="93" spans="1:13" ht="22.5" x14ac:dyDescent="0.2">
      <c r="A93" s="96"/>
      <c r="B93" s="223" t="s">
        <v>184</v>
      </c>
      <c r="C93" s="167" t="s">
        <v>276</v>
      </c>
      <c r="D93" s="120">
        <f>IF(EAA!E15&gt;0,EAA!E15,EAA!E15*-1)</f>
        <v>16110899.4</v>
      </c>
      <c r="E93" s="119" t="s">
        <v>275</v>
      </c>
      <c r="F93" s="168">
        <f>IF(ESF!B18&gt;0,ESF!B18,ESF!B18*-1)</f>
        <v>16110899.4</v>
      </c>
      <c r="G93" s="141">
        <f t="shared" si="8"/>
        <v>0</v>
      </c>
      <c r="H93" s="167" t="s">
        <v>276</v>
      </c>
      <c r="I93" s="143">
        <f>IF(EAA!B15&gt;0,EAA!B15,EAA!B15*-1)</f>
        <v>16110899.4</v>
      </c>
      <c r="J93" s="119" t="s">
        <v>275</v>
      </c>
      <c r="K93" s="143">
        <f>IF(ESF!C18&gt;0,ESF!C18,ESF!C18*-1)</f>
        <v>16110899.4</v>
      </c>
      <c r="L93" s="144">
        <f t="shared" si="7"/>
        <v>0</v>
      </c>
      <c r="M93" s="214" t="s">
        <v>184</v>
      </c>
    </row>
    <row r="94" spans="1:13" x14ac:dyDescent="0.2">
      <c r="A94" s="96"/>
      <c r="B94" s="223" t="s">
        <v>186</v>
      </c>
      <c r="C94" s="167" t="s">
        <v>276</v>
      </c>
      <c r="D94" s="120">
        <f>IF(EAA!E16&gt;0,EAA!E16,EAA!E16*-1)</f>
        <v>1145740.3400000001</v>
      </c>
      <c r="E94" s="119" t="s">
        <v>275</v>
      </c>
      <c r="F94" s="168">
        <f>IF(ESF!B19&gt;0,ESF!B19,ESF!B19*-1)</f>
        <v>1145740.3400000001</v>
      </c>
      <c r="G94" s="141">
        <f t="shared" si="8"/>
        <v>0</v>
      </c>
      <c r="H94" s="167" t="s">
        <v>276</v>
      </c>
      <c r="I94" s="143">
        <f>IF(EAA!B16&gt;0,EAA!B16,EAA!B16*-1)</f>
        <v>1145740.3400000001</v>
      </c>
      <c r="J94" s="119" t="s">
        <v>275</v>
      </c>
      <c r="K94" s="143">
        <f>IF(ESF!C19&gt;0,ESF!C19,ESF!C19*-1)</f>
        <v>1145740.3400000001</v>
      </c>
      <c r="L94" s="144">
        <f t="shared" si="7"/>
        <v>0</v>
      </c>
      <c r="M94" s="214" t="s">
        <v>186</v>
      </c>
    </row>
    <row r="95" spans="1:13" x14ac:dyDescent="0.2">
      <c r="A95" s="96"/>
      <c r="B95" s="223" t="s">
        <v>188</v>
      </c>
      <c r="C95" s="167" t="s">
        <v>276</v>
      </c>
      <c r="D95" s="120">
        <f>IF(EAA!E17&gt;0,EAA!E17,EAA!E17*-1)</f>
        <v>11427.16</v>
      </c>
      <c r="E95" s="119" t="s">
        <v>275</v>
      </c>
      <c r="F95" s="168">
        <f>IF(ESF!B20&gt;0,ESF!B20,ESF!B20*-1)</f>
        <v>11427.16</v>
      </c>
      <c r="G95" s="141">
        <f t="shared" si="8"/>
        <v>0</v>
      </c>
      <c r="H95" s="167" t="s">
        <v>276</v>
      </c>
      <c r="I95" s="143">
        <f>IF(EAA!B17&gt;0,EAA!B17,EAA!B17*-1)</f>
        <v>11427.16</v>
      </c>
      <c r="J95" s="119" t="s">
        <v>275</v>
      </c>
      <c r="K95" s="143">
        <f>IF(ESF!C20&gt;0,ESF!C20,ESF!C20*-1)</f>
        <v>11427.16</v>
      </c>
      <c r="L95" s="144">
        <f t="shared" si="7"/>
        <v>0</v>
      </c>
      <c r="M95" s="214" t="s">
        <v>188</v>
      </c>
    </row>
    <row r="96" spans="1:13" ht="22.5" x14ac:dyDescent="0.2">
      <c r="A96" s="96"/>
      <c r="B96" s="223" t="s">
        <v>190</v>
      </c>
      <c r="C96" s="167" t="s">
        <v>276</v>
      </c>
      <c r="D96" s="120">
        <f>IF(EAA!E18&gt;0,EAA!E18,EAA!E18*-1)</f>
        <v>1628465.22</v>
      </c>
      <c r="E96" s="119" t="s">
        <v>275</v>
      </c>
      <c r="F96" s="168">
        <f>IF(ESF!B21&gt;0,ESF!B21,ESF!B21*-1)</f>
        <v>1628465.22</v>
      </c>
      <c r="G96" s="141">
        <f t="shared" si="8"/>
        <v>0</v>
      </c>
      <c r="H96" s="167" t="s">
        <v>276</v>
      </c>
      <c r="I96" s="143">
        <f>IF(EAA!B18&gt;0,EAA!B18,EAA!B18*-1)</f>
        <v>1628465.22</v>
      </c>
      <c r="J96" s="119" t="s">
        <v>275</v>
      </c>
      <c r="K96" s="143">
        <f>IF(ESF!C21&gt;0,ESF!C21,ESF!C21*-1)</f>
        <v>1628465.22</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1637355.9300000034</v>
      </c>
      <c r="E100" s="179" t="s">
        <v>291</v>
      </c>
      <c r="F100" s="186">
        <f>IF(CSF!$B5&gt;0,CSF!$B5,CSF!$C5)</f>
        <v>1637355.93</v>
      </c>
      <c r="G100" s="187">
        <f>ROUND(D100-F100,2)</f>
        <v>0</v>
      </c>
      <c r="H100" s="259"/>
      <c r="I100" s="260"/>
      <c r="J100" s="260"/>
      <c r="K100" s="188"/>
      <c r="L100" s="189"/>
      <c r="M100" s="216" t="s">
        <v>162</v>
      </c>
    </row>
    <row r="101" spans="1:13" x14ac:dyDescent="0.2">
      <c r="A101" s="84"/>
      <c r="B101" s="224" t="s">
        <v>164</v>
      </c>
      <c r="C101" s="167" t="s">
        <v>276</v>
      </c>
      <c r="D101" s="185">
        <f>IF(EAA!F6&gt;0,EAA!F6,EAA!F6*-1)</f>
        <v>0</v>
      </c>
      <c r="E101" s="119" t="s">
        <v>291</v>
      </c>
      <c r="F101" s="168">
        <f>IF(CSF!$B6&gt;0,CSF!$B6,CSF!$C6)</f>
        <v>0</v>
      </c>
      <c r="G101" s="141">
        <f>ROUND(D101-F101,2)</f>
        <v>0</v>
      </c>
      <c r="H101" s="259"/>
      <c r="I101" s="260"/>
      <c r="J101" s="260"/>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491729.94999999995</v>
      </c>
      <c r="E108" s="119" t="s">
        <v>291</v>
      </c>
      <c r="F108" s="168">
        <f>IF(CSF!$B15&gt;0,CSF!$B15,CSF!$C15)</f>
        <v>491729.95</v>
      </c>
      <c r="G108" s="141">
        <f t="shared" si="9"/>
        <v>0</v>
      </c>
      <c r="H108" s="259"/>
      <c r="I108" s="260"/>
      <c r="J108" s="260"/>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59"/>
      <c r="I109" s="260"/>
      <c r="J109" s="260"/>
      <c r="K109" s="188"/>
      <c r="L109" s="189"/>
      <c r="M109" s="216" t="s">
        <v>184</v>
      </c>
    </row>
    <row r="110" spans="1:13" x14ac:dyDescent="0.2">
      <c r="A110" s="84"/>
      <c r="B110" s="224" t="s">
        <v>186</v>
      </c>
      <c r="C110" s="167" t="s">
        <v>276</v>
      </c>
      <c r="D110" s="185">
        <f>IF(EAA!F16&gt;0,EAA!F16,EAA!F16*-1)</f>
        <v>0</v>
      </c>
      <c r="E110" s="119" t="s">
        <v>291</v>
      </c>
      <c r="F110" s="168">
        <f>IF(CSF!$B17&gt;0,CSF!$B17,CSF!$C17)</f>
        <v>0</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154473.74</v>
      </c>
      <c r="E116" s="115" t="s">
        <v>275</v>
      </c>
      <c r="F116" s="124">
        <f>IF(ESF!E26&gt;0,ADP!E34,ADP!E34*-1)</f>
        <v>154473.74</v>
      </c>
      <c r="G116" s="127">
        <f>ROUND(D116-F116,2)</f>
        <v>0</v>
      </c>
      <c r="H116" s="113" t="s">
        <v>290</v>
      </c>
      <c r="I116" s="114">
        <f>IF(ADP!D34&gt;0,ADP!D34,ADP!D34*-1)</f>
        <v>269053.89</v>
      </c>
      <c r="J116" s="115" t="s">
        <v>275</v>
      </c>
      <c r="K116" s="114">
        <f>IF(ESF!F26&gt;0,ESF!F26,ESF!F26*-1)</f>
        <v>269053.89</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461629.76</v>
      </c>
      <c r="C4" s="14">
        <f>SUM(C5:C11)</f>
        <v>1198845.1900000002</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454383.27</v>
      </c>
      <c r="C9" s="16">
        <v>1075322.33</v>
      </c>
      <c r="D9" s="17">
        <v>4150</v>
      </c>
    </row>
    <row r="10" spans="1:4" x14ac:dyDescent="0.2">
      <c r="A10" s="15" t="s">
        <v>109</v>
      </c>
      <c r="B10" s="16">
        <v>0</v>
      </c>
      <c r="C10" s="16">
        <v>0</v>
      </c>
      <c r="D10" s="17">
        <v>4160</v>
      </c>
    </row>
    <row r="11" spans="1:4" ht="11.25" customHeight="1" x14ac:dyDescent="0.2">
      <c r="A11" s="15" t="s">
        <v>110</v>
      </c>
      <c r="B11" s="16">
        <v>7246.49</v>
      </c>
      <c r="C11" s="16">
        <v>123522.86</v>
      </c>
      <c r="D11" s="17">
        <v>4170</v>
      </c>
    </row>
    <row r="12" spans="1:4" ht="11.25" customHeight="1" x14ac:dyDescent="0.25">
      <c r="A12" s="15"/>
      <c r="B12" s="11"/>
      <c r="C12" s="11"/>
      <c r="D12" s="12"/>
    </row>
    <row r="13" spans="1:4" ht="33.75" x14ac:dyDescent="0.25">
      <c r="A13" s="13" t="s">
        <v>111</v>
      </c>
      <c r="B13" s="14">
        <f>SUM(B14:B15)</f>
        <v>3775722.86</v>
      </c>
      <c r="C13" s="14">
        <f>SUM(C14:C15)</f>
        <v>6500000</v>
      </c>
      <c r="D13" s="12"/>
    </row>
    <row r="14" spans="1:4" ht="22.5" x14ac:dyDescent="0.2">
      <c r="A14" s="15" t="s">
        <v>112</v>
      </c>
      <c r="B14" s="16">
        <v>0</v>
      </c>
      <c r="C14" s="16">
        <v>0</v>
      </c>
      <c r="D14" s="17">
        <v>4210</v>
      </c>
    </row>
    <row r="15" spans="1:4" ht="11.25" customHeight="1" x14ac:dyDescent="0.2">
      <c r="A15" s="15" t="s">
        <v>113</v>
      </c>
      <c r="B15" s="16">
        <v>3775722.86</v>
      </c>
      <c r="C15" s="16">
        <v>6500000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4237352.62</v>
      </c>
      <c r="C24" s="19">
        <f>SUM(C4+C13+C17)</f>
        <v>7698845.1900000004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2977146.49</v>
      </c>
      <c r="C27" s="14">
        <f>SUM(C28:C30)</f>
        <v>4237384.68</v>
      </c>
      <c r="D27" s="12"/>
    </row>
    <row r="28" spans="1:5" ht="11.25" customHeight="1" x14ac:dyDescent="0.2">
      <c r="A28" s="15" t="s">
        <v>123</v>
      </c>
      <c r="B28" s="16">
        <v>1364438.84</v>
      </c>
      <c r="C28" s="16">
        <v>2880187.28</v>
      </c>
      <c r="D28" s="17">
        <v>5110</v>
      </c>
    </row>
    <row r="29" spans="1:5" ht="11.25" customHeight="1" x14ac:dyDescent="0.2">
      <c r="A29" s="15" t="s">
        <v>124</v>
      </c>
      <c r="B29" s="16">
        <v>133196.62</v>
      </c>
      <c r="C29" s="16">
        <v>369773.74</v>
      </c>
      <c r="D29" s="17">
        <v>5120</v>
      </c>
    </row>
    <row r="30" spans="1:5" ht="11.25" customHeight="1" x14ac:dyDescent="0.2">
      <c r="A30" s="15" t="s">
        <v>125</v>
      </c>
      <c r="B30" s="16">
        <v>1479511.03</v>
      </c>
      <c r="C30" s="16">
        <v>987423.66</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124815.38</v>
      </c>
      <c r="D55" s="12"/>
    </row>
    <row r="56" spans="1:4" ht="11.25" customHeight="1" x14ac:dyDescent="0.2">
      <c r="A56" s="15" t="s">
        <v>147</v>
      </c>
      <c r="B56" s="16">
        <v>0</v>
      </c>
      <c r="C56" s="16">
        <v>124815.38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2977146.49</v>
      </c>
      <c r="C66" s="19">
        <f>C63+C55+C48+C43+C32+C27</f>
        <v>4362200.0599999996</v>
      </c>
      <c r="D66" s="12"/>
      <c r="E66" s="12"/>
    </row>
    <row r="67" spans="1:8" ht="11.25" customHeight="1" x14ac:dyDescent="0.25">
      <c r="A67" s="20"/>
      <c r="B67" s="11"/>
      <c r="C67" s="11"/>
      <c r="D67" s="12"/>
      <c r="E67" s="12"/>
    </row>
    <row r="68" spans="1:8" s="12" customFormat="1" x14ac:dyDescent="0.25">
      <c r="A68" s="10" t="s">
        <v>156</v>
      </c>
      <c r="B68" s="14">
        <f>B24-B66</f>
        <v>1260206.1299999999</v>
      </c>
      <c r="C68" s="14">
        <f>C24-C66</f>
        <v>3336645.1300000008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13104609.859999999</v>
      </c>
      <c r="C5" s="26">
        <v>11467253.93</v>
      </c>
      <c r="D5" s="15" t="s">
        <v>163</v>
      </c>
      <c r="E5" s="26">
        <v>104473.74</v>
      </c>
      <c r="F5" s="27">
        <v>219053.89</v>
      </c>
    </row>
    <row r="6" spans="1:6" x14ac:dyDescent="0.25">
      <c r="A6" s="15" t="s">
        <v>164</v>
      </c>
      <c r="B6" s="26">
        <v>289869.62</v>
      </c>
      <c r="C6" s="26">
        <v>289869.62</v>
      </c>
      <c r="D6" s="15" t="s">
        <v>165</v>
      </c>
      <c r="E6" s="26">
        <v>0</v>
      </c>
      <c r="F6" s="27">
        <v>0</v>
      </c>
    </row>
    <row r="7" spans="1:6" x14ac:dyDescent="0.25">
      <c r="A7" s="15" t="s">
        <v>166</v>
      </c>
      <c r="B7" s="26">
        <v>18560</v>
      </c>
      <c r="C7" s="26">
        <v>18560</v>
      </c>
      <c r="D7" s="15" t="s">
        <v>167</v>
      </c>
      <c r="E7" s="26">
        <v>0</v>
      </c>
      <c r="F7" s="27">
        <v>0</v>
      </c>
    </row>
    <row r="8" spans="1:6" x14ac:dyDescent="0.25">
      <c r="A8" s="15" t="s">
        <v>168</v>
      </c>
      <c r="B8" s="26">
        <v>172800.01</v>
      </c>
      <c r="C8" s="26">
        <v>172800.01</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50000</v>
      </c>
      <c r="F10" s="27">
        <v>50000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13585839.489999998</v>
      </c>
      <c r="C13" s="28">
        <f>SUM(C5:C11)</f>
        <v>11948483.559999999</v>
      </c>
      <c r="D13" s="18"/>
      <c r="E13" s="29"/>
      <c r="F13" s="30"/>
    </row>
    <row r="14" spans="1:6" x14ac:dyDescent="0.25">
      <c r="A14" s="20"/>
      <c r="B14" s="25"/>
      <c r="C14" s="25"/>
      <c r="D14" s="13" t="s">
        <v>178</v>
      </c>
      <c r="E14" s="14">
        <f>SUM(E5:E12)</f>
        <v>154473.74</v>
      </c>
      <c r="F14" s="19">
        <f>SUM(F5:F12)</f>
        <v>269053.89</v>
      </c>
    </row>
    <row r="15" spans="1:6" x14ac:dyDescent="0.25">
      <c r="A15" s="13" t="s">
        <v>179</v>
      </c>
      <c r="B15" s="25"/>
      <c r="C15" s="25"/>
      <c r="D15" s="20"/>
      <c r="E15" s="25"/>
      <c r="F15" s="30"/>
    </row>
    <row r="16" spans="1:6" x14ac:dyDescent="0.25">
      <c r="A16" s="15" t="s">
        <v>180</v>
      </c>
      <c r="B16" s="26">
        <v>44000005.479999997</v>
      </c>
      <c r="C16" s="26">
        <v>44000005.479999997</v>
      </c>
      <c r="D16" s="13" t="s">
        <v>181</v>
      </c>
      <c r="E16" s="25"/>
      <c r="F16" s="25"/>
    </row>
    <row r="17" spans="1:6" x14ac:dyDescent="0.25">
      <c r="A17" s="15" t="s">
        <v>182</v>
      </c>
      <c r="B17" s="26">
        <v>1533373.19</v>
      </c>
      <c r="C17" s="26">
        <v>2025103.14</v>
      </c>
      <c r="D17" s="15" t="s">
        <v>183</v>
      </c>
      <c r="E17" s="26">
        <v>0</v>
      </c>
      <c r="F17" s="27">
        <v>0</v>
      </c>
    </row>
    <row r="18" spans="1:6" ht="22.5" x14ac:dyDescent="0.25">
      <c r="A18" s="15" t="s">
        <v>184</v>
      </c>
      <c r="B18" s="26">
        <v>16110899.4</v>
      </c>
      <c r="C18" s="26">
        <v>16110899.4</v>
      </c>
      <c r="D18" s="15" t="s">
        <v>185</v>
      </c>
      <c r="E18" s="26">
        <v>0</v>
      </c>
      <c r="F18" s="27">
        <v>0</v>
      </c>
    </row>
    <row r="19" spans="1:6" x14ac:dyDescent="0.25">
      <c r="A19" s="15" t="s">
        <v>186</v>
      </c>
      <c r="B19" s="26">
        <v>1145740.3400000001</v>
      </c>
      <c r="C19" s="26">
        <v>1145740.3400000001</v>
      </c>
      <c r="D19" s="15" t="s">
        <v>187</v>
      </c>
      <c r="E19" s="26">
        <v>0</v>
      </c>
      <c r="F19" s="27">
        <v>0</v>
      </c>
    </row>
    <row r="20" spans="1:6" x14ac:dyDescent="0.25">
      <c r="A20" s="15" t="s">
        <v>188</v>
      </c>
      <c r="B20" s="26">
        <v>11427.16</v>
      </c>
      <c r="C20" s="26">
        <v>11427.16</v>
      </c>
      <c r="D20" s="15" t="s">
        <v>189</v>
      </c>
      <c r="E20" s="26">
        <v>0</v>
      </c>
      <c r="F20" s="27">
        <v>0</v>
      </c>
    </row>
    <row r="21" spans="1:6" ht="22.5" x14ac:dyDescent="0.25">
      <c r="A21" s="15" t="s">
        <v>190</v>
      </c>
      <c r="B21" s="26">
        <v>-1628465.22</v>
      </c>
      <c r="C21" s="26">
        <v>-1628465.22</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61172980.349999994</v>
      </c>
      <c r="C26" s="28">
        <f>SUM(C16:C24)</f>
        <v>61664710.299999997</v>
      </c>
      <c r="D26" s="31" t="s">
        <v>198</v>
      </c>
      <c r="E26" s="28">
        <f>SUM(E24+E14)</f>
        <v>154473.74</v>
      </c>
      <c r="F26" s="19">
        <f>SUM(F14+F24)</f>
        <v>269053.89</v>
      </c>
    </row>
    <row r="27" spans="1:6" x14ac:dyDescent="0.25">
      <c r="A27" s="20"/>
      <c r="B27" s="25"/>
      <c r="C27" s="25"/>
      <c r="D27" s="20"/>
      <c r="E27" s="25"/>
      <c r="F27" s="30"/>
    </row>
    <row r="28" spans="1:6" x14ac:dyDescent="0.25">
      <c r="A28" s="13" t="s">
        <v>199</v>
      </c>
      <c r="B28" s="28">
        <f>B13+B26</f>
        <v>74758819.839999989</v>
      </c>
      <c r="C28" s="28">
        <f>C13+C26</f>
        <v>73613193.859999999</v>
      </c>
      <c r="D28" s="10" t="s">
        <v>200</v>
      </c>
      <c r="E28" s="25"/>
      <c r="F28" s="25"/>
    </row>
    <row r="29" spans="1:6" x14ac:dyDescent="0.25">
      <c r="A29" s="32"/>
      <c r="B29" s="33"/>
      <c r="C29" s="30"/>
      <c r="D29" s="20"/>
      <c r="E29" s="25"/>
      <c r="F29" s="25"/>
    </row>
    <row r="30" spans="1:6" x14ac:dyDescent="0.25">
      <c r="A30" s="32"/>
      <c r="B30" s="33"/>
      <c r="C30" s="30"/>
      <c r="D30" s="13" t="s">
        <v>201</v>
      </c>
      <c r="E30" s="28">
        <f>SUM(E31:E33)</f>
        <v>23873095.739999998</v>
      </c>
      <c r="F30" s="19">
        <f>SUM(F31:F33)</f>
        <v>23873095.739999998</v>
      </c>
    </row>
    <row r="31" spans="1:6" x14ac:dyDescent="0.25">
      <c r="A31" s="32"/>
      <c r="B31" s="33"/>
      <c r="C31" s="30"/>
      <c r="D31" s="15" t="s">
        <v>138</v>
      </c>
      <c r="E31" s="26">
        <v>0</v>
      </c>
      <c r="F31" s="27">
        <v>0</v>
      </c>
    </row>
    <row r="32" spans="1:6" x14ac:dyDescent="0.25">
      <c r="A32" s="32"/>
      <c r="B32" s="33"/>
      <c r="C32" s="30"/>
      <c r="D32" s="15" t="s">
        <v>202</v>
      </c>
      <c r="E32" s="26">
        <v>23873095.739999998</v>
      </c>
      <c r="F32" s="27">
        <v>23873095.739999998</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50731250.359999999</v>
      </c>
      <c r="F35" s="19">
        <f>SUM(F36:F40)</f>
        <v>49471044.229999997</v>
      </c>
    </row>
    <row r="36" spans="1:6" x14ac:dyDescent="0.25">
      <c r="A36" s="32"/>
      <c r="B36" s="33"/>
      <c r="C36" s="30"/>
      <c r="D36" s="15" t="s">
        <v>205</v>
      </c>
      <c r="E36" s="26">
        <v>1260206.1299999999</v>
      </c>
      <c r="F36" s="27">
        <v>3336645.13</v>
      </c>
    </row>
    <row r="37" spans="1:6" x14ac:dyDescent="0.25">
      <c r="A37" s="32"/>
      <c r="B37" s="33"/>
      <c r="C37" s="30"/>
      <c r="D37" s="15" t="s">
        <v>206</v>
      </c>
      <c r="E37" s="26">
        <v>11201081.08</v>
      </c>
      <c r="F37" s="27">
        <v>7864435.9500000002</v>
      </c>
    </row>
    <row r="38" spans="1:6" x14ac:dyDescent="0.25">
      <c r="A38" s="32"/>
      <c r="B38" s="33"/>
      <c r="C38" s="30"/>
      <c r="D38" s="15" t="s">
        <v>207</v>
      </c>
      <c r="E38" s="26">
        <v>39656038.100000001</v>
      </c>
      <c r="F38" s="27">
        <v>39656038.100000001</v>
      </c>
    </row>
    <row r="39" spans="1:6" x14ac:dyDescent="0.25">
      <c r="A39" s="32"/>
      <c r="B39" s="33"/>
      <c r="C39" s="30"/>
      <c r="D39" s="15" t="s">
        <v>208</v>
      </c>
      <c r="E39" s="26">
        <v>0</v>
      </c>
      <c r="F39" s="27">
        <v>0</v>
      </c>
    </row>
    <row r="40" spans="1:6" x14ac:dyDescent="0.25">
      <c r="A40" s="32"/>
      <c r="B40" s="33"/>
      <c r="C40" s="30"/>
      <c r="D40" s="15" t="s">
        <v>209</v>
      </c>
      <c r="E40" s="26">
        <v>-1386074.95</v>
      </c>
      <c r="F40" s="27">
        <v>-1386074.95</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74604346.099999994</v>
      </c>
      <c r="F46" s="19">
        <f>SUM(F42+F35+F30)</f>
        <v>73344139.969999999</v>
      </c>
    </row>
    <row r="47" spans="1:6" x14ac:dyDescent="0.25">
      <c r="A47" s="32"/>
      <c r="B47" s="33"/>
      <c r="C47" s="30"/>
      <c r="D47" s="20"/>
      <c r="E47" s="25"/>
      <c r="F47" s="30"/>
    </row>
    <row r="48" spans="1:6" x14ac:dyDescent="0.25">
      <c r="A48" s="32"/>
      <c r="B48" s="33"/>
      <c r="C48" s="30"/>
      <c r="D48" s="13" t="s">
        <v>214</v>
      </c>
      <c r="E48" s="28">
        <f>E46+E26</f>
        <v>74758819.839999989</v>
      </c>
      <c r="F48" s="28">
        <f>F46+F26</f>
        <v>73613193.859999999</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23873095.739999998</v>
      </c>
      <c r="C4" s="40"/>
      <c r="D4" s="40"/>
      <c r="E4" s="40"/>
      <c r="F4" s="42">
        <f>SUM(B4:E4)</f>
        <v>23873095.739999998</v>
      </c>
    </row>
    <row r="5" spans="1:6" ht="11.25" customHeight="1" x14ac:dyDescent="0.2">
      <c r="A5" s="43" t="s">
        <v>138</v>
      </c>
      <c r="B5" s="44">
        <v>0</v>
      </c>
      <c r="C5" s="40"/>
      <c r="D5" s="40"/>
      <c r="E5" s="40"/>
      <c r="F5" s="42">
        <f>SUM(B5:E5)</f>
        <v>0</v>
      </c>
    </row>
    <row r="6" spans="1:6" ht="11.25" customHeight="1" x14ac:dyDescent="0.2">
      <c r="A6" s="43" t="s">
        <v>202</v>
      </c>
      <c r="B6" s="44">
        <v>23873095.739999998</v>
      </c>
      <c r="C6" s="40"/>
      <c r="D6" s="40"/>
      <c r="E6" s="40"/>
      <c r="F6" s="42">
        <f>SUM(B6:E6)</f>
        <v>23873095.739999998</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46134399.100000001</v>
      </c>
      <c r="D9" s="42">
        <f>D10</f>
        <v>3336645.13</v>
      </c>
      <c r="E9" s="40"/>
      <c r="F9" s="42">
        <f t="shared" ref="F9:F14" si="0">SUM(B9:E9)</f>
        <v>49471044.230000004</v>
      </c>
    </row>
    <row r="10" spans="1:6" ht="11.25" customHeight="1" x14ac:dyDescent="0.2">
      <c r="A10" s="43" t="s">
        <v>156</v>
      </c>
      <c r="B10" s="40"/>
      <c r="C10" s="40"/>
      <c r="D10" s="44">
        <v>3336645.13</v>
      </c>
      <c r="E10" s="40"/>
      <c r="F10" s="42">
        <f t="shared" si="0"/>
        <v>3336645.13</v>
      </c>
    </row>
    <row r="11" spans="1:6" ht="11.25" customHeight="1" x14ac:dyDescent="0.2">
      <c r="A11" s="43" t="s">
        <v>206</v>
      </c>
      <c r="B11" s="40"/>
      <c r="C11" s="44">
        <v>7864435.9500000002</v>
      </c>
      <c r="D11" s="40"/>
      <c r="E11" s="40"/>
      <c r="F11" s="42">
        <f t="shared" si="0"/>
        <v>7864435.9500000002</v>
      </c>
    </row>
    <row r="12" spans="1:6" ht="11.25" customHeight="1" x14ac:dyDescent="0.2">
      <c r="A12" s="43" t="s">
        <v>207</v>
      </c>
      <c r="B12" s="40"/>
      <c r="C12" s="44">
        <v>39656038.100000001</v>
      </c>
      <c r="D12" s="40"/>
      <c r="E12" s="40"/>
      <c r="F12" s="42">
        <f t="shared" si="0"/>
        <v>39656038.100000001</v>
      </c>
    </row>
    <row r="13" spans="1:6" ht="11.25" customHeight="1" x14ac:dyDescent="0.2">
      <c r="A13" s="43" t="s">
        <v>208</v>
      </c>
      <c r="B13" s="40"/>
      <c r="C13" s="44">
        <v>0</v>
      </c>
      <c r="D13" s="40"/>
      <c r="E13" s="40"/>
      <c r="F13" s="42">
        <f t="shared" si="0"/>
        <v>0</v>
      </c>
    </row>
    <row r="14" spans="1:6" ht="11.25" customHeight="1" x14ac:dyDescent="0.2">
      <c r="A14" s="43" t="s">
        <v>209</v>
      </c>
      <c r="B14" s="40"/>
      <c r="C14" s="44">
        <v>-1386074.95</v>
      </c>
      <c r="D14" s="40"/>
      <c r="E14" s="40"/>
      <c r="F14" s="42">
        <f t="shared" si="0"/>
        <v>-1386074.95</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23873095.739999998</v>
      </c>
      <c r="C20" s="42">
        <f>C9</f>
        <v>46134399.100000001</v>
      </c>
      <c r="D20" s="42">
        <f>D9</f>
        <v>3336645.13</v>
      </c>
      <c r="E20" s="42">
        <f>E16</f>
        <v>0</v>
      </c>
      <c r="F20" s="42">
        <f>SUM(B20:E20)</f>
        <v>73344139.969999999</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3336645.13</v>
      </c>
      <c r="D27" s="42">
        <f>SUM(D28:D32)</f>
        <v>-2076439</v>
      </c>
      <c r="E27" s="40"/>
      <c r="F27" s="42">
        <f t="shared" ref="F27:F32" si="1">SUM(B27:E27)</f>
        <v>1260206.1299999999</v>
      </c>
    </row>
    <row r="28" spans="1:6" ht="11.25" customHeight="1" x14ac:dyDescent="0.2">
      <c r="A28" s="43" t="s">
        <v>156</v>
      </c>
      <c r="B28" s="40"/>
      <c r="C28" s="40"/>
      <c r="D28" s="44">
        <v>1260206.1299999999</v>
      </c>
      <c r="E28" s="40"/>
      <c r="F28" s="42">
        <f t="shared" si="1"/>
        <v>1260206.1299999999</v>
      </c>
    </row>
    <row r="29" spans="1:6" ht="11.25" customHeight="1" x14ac:dyDescent="0.2">
      <c r="A29" s="43" t="s">
        <v>206</v>
      </c>
      <c r="B29" s="40"/>
      <c r="C29" s="44">
        <v>3336645.13</v>
      </c>
      <c r="D29" s="44">
        <v>-3336645.13</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23873095.739999998</v>
      </c>
      <c r="C38" s="48">
        <f>+C20+C27</f>
        <v>49471044.230000004</v>
      </c>
      <c r="D38" s="48">
        <f>D20+D27</f>
        <v>1260206.1299999999</v>
      </c>
      <c r="E38" s="48">
        <f>+E20+E34</f>
        <v>0</v>
      </c>
      <c r="F38" s="48">
        <f>SUM(B38:E38)</f>
        <v>74604346.099999994</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491729.95</v>
      </c>
      <c r="C3" s="54">
        <f>C4+C13</f>
        <v>1637355.93</v>
      </c>
    </row>
    <row r="4" spans="1:3" ht="11.25" customHeight="1" x14ac:dyDescent="0.25">
      <c r="A4" s="55" t="s">
        <v>160</v>
      </c>
      <c r="B4" s="54">
        <f>SUM(B5:B11)</f>
        <v>0</v>
      </c>
      <c r="C4" s="54">
        <f>SUM(C5:C11)</f>
        <v>1637355.93</v>
      </c>
    </row>
    <row r="5" spans="1:3" ht="11.25" customHeight="1" x14ac:dyDescent="0.25">
      <c r="A5" s="56" t="s">
        <v>162</v>
      </c>
      <c r="B5" s="57">
        <v>0</v>
      </c>
      <c r="C5" s="57">
        <v>1637355.93</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491729.95</v>
      </c>
      <c r="C13" s="54">
        <f>SUM(C14:C22)</f>
        <v>0</v>
      </c>
    </row>
    <row r="14" spans="1:3" ht="11.25" customHeight="1" x14ac:dyDescent="0.25">
      <c r="A14" s="56" t="s">
        <v>180</v>
      </c>
      <c r="B14" s="57">
        <v>0</v>
      </c>
      <c r="C14" s="57">
        <v>0</v>
      </c>
    </row>
    <row r="15" spans="1:3" ht="11.25" customHeight="1" x14ac:dyDescent="0.25">
      <c r="A15" s="56" t="s">
        <v>182</v>
      </c>
      <c r="B15" s="57">
        <v>491729.95</v>
      </c>
      <c r="C15" s="57">
        <v>0</v>
      </c>
    </row>
    <row r="16" spans="1:3" ht="11.25" customHeight="1" x14ac:dyDescent="0.25">
      <c r="A16" s="56" t="s">
        <v>184</v>
      </c>
      <c r="B16" s="57">
        <v>0</v>
      </c>
      <c r="C16" s="57">
        <v>0</v>
      </c>
    </row>
    <row r="17" spans="1:3" ht="11.25" customHeight="1" x14ac:dyDescent="0.25">
      <c r="A17" s="56" t="s">
        <v>186</v>
      </c>
      <c r="B17" s="57">
        <v>0</v>
      </c>
      <c r="C17" s="57">
        <v>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114580.15</v>
      </c>
    </row>
    <row r="25" spans="1:3" ht="11.25" customHeight="1" x14ac:dyDescent="0.25">
      <c r="A25" s="55" t="s">
        <v>161</v>
      </c>
      <c r="B25" s="54">
        <f>SUM(B26:B33)</f>
        <v>0</v>
      </c>
      <c r="C25" s="54">
        <f>SUM(C26:C33)</f>
        <v>114580.15</v>
      </c>
    </row>
    <row r="26" spans="1:3" ht="11.25" customHeight="1" x14ac:dyDescent="0.25">
      <c r="A26" s="56" t="s">
        <v>163</v>
      </c>
      <c r="B26" s="57">
        <v>0</v>
      </c>
      <c r="C26" s="57">
        <v>114580.15</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3336645.13</v>
      </c>
      <c r="C43" s="54">
        <f>C45+C50+C57</f>
        <v>2076439</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3336645.13</v>
      </c>
      <c r="C50" s="54">
        <f>SUM(C51:C55)</f>
        <v>2076439</v>
      </c>
    </row>
    <row r="51" spans="1:3" ht="11.25" customHeight="1" x14ac:dyDescent="0.25">
      <c r="A51" s="56" t="s">
        <v>205</v>
      </c>
      <c r="B51" s="57">
        <v>0</v>
      </c>
      <c r="C51" s="57">
        <v>2076439</v>
      </c>
    </row>
    <row r="52" spans="1:3" ht="11.25" customHeight="1" x14ac:dyDescent="0.25">
      <c r="A52" s="56" t="s">
        <v>206</v>
      </c>
      <c r="B52" s="57">
        <v>3336645.13</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4237352.62</v>
      </c>
      <c r="C4" s="62">
        <f>SUM(C5:C14)</f>
        <v>7698845.1900000004</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454383.27</v>
      </c>
      <c r="C9" s="34">
        <v>1075322.33</v>
      </c>
      <c r="D9" s="64">
        <v>500000</v>
      </c>
    </row>
    <row r="10" spans="1:22" ht="11.25" customHeight="1" x14ac:dyDescent="0.2">
      <c r="A10" s="56" t="s">
        <v>109</v>
      </c>
      <c r="B10" s="34">
        <v>0</v>
      </c>
      <c r="C10" s="34">
        <v>0</v>
      </c>
      <c r="D10" s="64">
        <v>600000</v>
      </c>
    </row>
    <row r="11" spans="1:22" ht="11.25" customHeight="1" x14ac:dyDescent="0.2">
      <c r="A11" s="56" t="s">
        <v>110</v>
      </c>
      <c r="B11" s="34">
        <v>7246.49</v>
      </c>
      <c r="C11" s="34">
        <v>123522.86</v>
      </c>
      <c r="D11" s="64">
        <v>700000</v>
      </c>
    </row>
    <row r="12" spans="1:22" ht="22.5" x14ac:dyDescent="0.2">
      <c r="A12" s="56" t="s">
        <v>112</v>
      </c>
      <c r="B12" s="34">
        <v>0</v>
      </c>
      <c r="C12" s="34">
        <v>0</v>
      </c>
      <c r="D12" s="64">
        <v>800000</v>
      </c>
    </row>
    <row r="13" spans="1:22" ht="11.25" customHeight="1" x14ac:dyDescent="0.2">
      <c r="A13" s="56" t="s">
        <v>113</v>
      </c>
      <c r="B13" s="34">
        <v>3775722.86</v>
      </c>
      <c r="C13" s="34">
        <v>6500000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2972971.62</v>
      </c>
      <c r="C16" s="62">
        <f>SUM(C17:C32)</f>
        <v>4130110.83</v>
      </c>
      <c r="D16" s="63" t="s">
        <v>223</v>
      </c>
    </row>
    <row r="17" spans="1:4" ht="11.25" customHeight="1" x14ac:dyDescent="0.2">
      <c r="A17" s="56" t="s">
        <v>123</v>
      </c>
      <c r="B17" s="34">
        <v>1364438.84</v>
      </c>
      <c r="C17" s="34">
        <v>2855947.06</v>
      </c>
      <c r="D17" s="64">
        <v>1000</v>
      </c>
    </row>
    <row r="18" spans="1:4" ht="11.25" customHeight="1" x14ac:dyDescent="0.2">
      <c r="A18" s="56" t="s">
        <v>124</v>
      </c>
      <c r="B18" s="34">
        <v>129879.55</v>
      </c>
      <c r="C18" s="34">
        <v>369773.74</v>
      </c>
      <c r="D18" s="64">
        <v>2000</v>
      </c>
    </row>
    <row r="19" spans="1:4" ht="11.25" customHeight="1" x14ac:dyDescent="0.2">
      <c r="A19" s="56" t="s">
        <v>125</v>
      </c>
      <c r="B19" s="34">
        <v>1478653.23</v>
      </c>
      <c r="C19" s="34">
        <v>904390.03</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1264381</v>
      </c>
      <c r="C33" s="62">
        <f>C4-C16</f>
        <v>3568734.3600000003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35960</v>
      </c>
      <c r="D41" s="63" t="s">
        <v>223</v>
      </c>
    </row>
    <row r="42" spans="1:4" ht="11.25" customHeight="1" x14ac:dyDescent="0.2">
      <c r="A42" s="56" t="s">
        <v>184</v>
      </c>
      <c r="B42" s="34">
        <v>0</v>
      </c>
      <c r="C42" s="34">
        <v>0</v>
      </c>
      <c r="D42" s="63">
        <v>6000</v>
      </c>
    </row>
    <row r="43" spans="1:4" ht="11.25" customHeight="1" x14ac:dyDescent="0.2">
      <c r="A43" s="56" t="s">
        <v>186</v>
      </c>
      <c r="B43" s="34">
        <v>0</v>
      </c>
      <c r="C43" s="34">
        <v>35960</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-35960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372974.93</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372974.93</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297005.53000000003</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0</v>
      </c>
      <c r="C58" s="34">
        <v>297005.53000000003</v>
      </c>
      <c r="D58" s="63" t="s">
        <v>223</v>
      </c>
    </row>
    <row r="59" spans="1:4" ht="11.25" customHeight="1" x14ac:dyDescent="0.2">
      <c r="A59" s="41" t="s">
        <v>245</v>
      </c>
      <c r="B59" s="62">
        <f>B48-B54</f>
        <v>372974.93</v>
      </c>
      <c r="C59" s="62">
        <f>C48-C54</f>
        <v>-297005.53000000003</v>
      </c>
      <c r="D59" s="63" t="s">
        <v>223</v>
      </c>
    </row>
    <row r="60" spans="1:4" ht="11.25" customHeight="1" x14ac:dyDescent="0.2">
      <c r="A60" s="46"/>
      <c r="B60" s="33"/>
      <c r="C60" s="33"/>
      <c r="D60" s="63" t="s">
        <v>223</v>
      </c>
    </row>
    <row r="61" spans="1:4" ht="11.25" customHeight="1" x14ac:dyDescent="0.2">
      <c r="A61" s="41" t="s">
        <v>246</v>
      </c>
      <c r="B61" s="62">
        <f>B59+B45+B33</f>
        <v>1637355.93</v>
      </c>
      <c r="C61" s="62">
        <f>C59+C45+C33</f>
        <v>3235768.83</v>
      </c>
      <c r="D61" s="63" t="s">
        <v>223</v>
      </c>
    </row>
    <row r="62" spans="1:4" ht="11.25" customHeight="1" x14ac:dyDescent="0.2">
      <c r="A62" s="46"/>
      <c r="B62" s="33"/>
      <c r="C62" s="33"/>
      <c r="D62" s="63" t="s">
        <v>223</v>
      </c>
    </row>
    <row r="63" spans="1:4" ht="11.25" customHeight="1" x14ac:dyDescent="0.2">
      <c r="A63" s="41" t="s">
        <v>247</v>
      </c>
      <c r="B63" s="62">
        <v>11467253.93</v>
      </c>
      <c r="C63" s="62">
        <v>8231485.0999999996</v>
      </c>
      <c r="D63" s="63" t="s">
        <v>223</v>
      </c>
    </row>
    <row r="64" spans="1:4" ht="11.25" customHeight="1" x14ac:dyDescent="0.2">
      <c r="A64" s="46"/>
      <c r="B64" s="33"/>
      <c r="C64" s="33"/>
      <c r="D64" s="63" t="s">
        <v>223</v>
      </c>
    </row>
    <row r="65" spans="1:4" ht="11.25" customHeight="1" x14ac:dyDescent="0.2">
      <c r="A65" s="41" t="s">
        <v>248</v>
      </c>
      <c r="B65" s="62">
        <v>13104609.859999999</v>
      </c>
      <c r="C65" s="62">
        <v>11467253.93</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73613193.859999999</v>
      </c>
      <c r="C3" s="62">
        <f t="shared" ref="C3:F3" si="0">C4+C12</f>
        <v>13400174.33</v>
      </c>
      <c r="D3" s="62">
        <f t="shared" si="0"/>
        <v>12254548.35</v>
      </c>
      <c r="E3" s="62">
        <f t="shared" si="0"/>
        <v>74758819.840000004</v>
      </c>
      <c r="F3" s="62">
        <f t="shared" si="0"/>
        <v>1145625.9800000035</v>
      </c>
    </row>
    <row r="4" spans="1:6" x14ac:dyDescent="0.2">
      <c r="A4" s="71" t="s">
        <v>160</v>
      </c>
      <c r="B4" s="62">
        <f>SUM(B5:B11)</f>
        <v>11948483.559999999</v>
      </c>
      <c r="C4" s="62">
        <f>SUM(C5:C11)</f>
        <v>13373380.359999999</v>
      </c>
      <c r="D4" s="62">
        <f>SUM(D5:D11)</f>
        <v>11736024.43</v>
      </c>
      <c r="E4" s="62">
        <f>SUM(E5:E11)</f>
        <v>13585839.490000004</v>
      </c>
      <c r="F4" s="62">
        <f>SUM(F5:F11)</f>
        <v>1637355.9300000034</v>
      </c>
    </row>
    <row r="5" spans="1:6" x14ac:dyDescent="0.2">
      <c r="A5" s="72" t="s">
        <v>162</v>
      </c>
      <c r="B5" s="34">
        <v>11467253.93</v>
      </c>
      <c r="C5" s="34">
        <v>8520802.9900000002</v>
      </c>
      <c r="D5" s="34">
        <v>6883447.0599999996</v>
      </c>
      <c r="E5" s="34">
        <f>B5+C5-D5</f>
        <v>13104609.860000003</v>
      </c>
      <c r="F5" s="34">
        <f t="shared" ref="F5:F11" si="1">E5-B5</f>
        <v>1637355.9300000034</v>
      </c>
    </row>
    <row r="6" spans="1:6" x14ac:dyDescent="0.2">
      <c r="A6" s="72" t="s">
        <v>164</v>
      </c>
      <c r="B6" s="34">
        <v>289869.62</v>
      </c>
      <c r="C6" s="34">
        <v>4852577.37</v>
      </c>
      <c r="D6" s="34">
        <v>4852577.37</v>
      </c>
      <c r="E6" s="34">
        <f t="shared" ref="E6:E11" si="2">B6+C6-D6</f>
        <v>289869.62000000011</v>
      </c>
      <c r="F6" s="34">
        <f t="shared" si="1"/>
        <v>0</v>
      </c>
    </row>
    <row r="7" spans="1:6" x14ac:dyDescent="0.2">
      <c r="A7" s="72" t="s">
        <v>166</v>
      </c>
      <c r="B7" s="34">
        <v>18560</v>
      </c>
      <c r="C7" s="34">
        <v>0</v>
      </c>
      <c r="D7" s="34">
        <v>0</v>
      </c>
      <c r="E7" s="34">
        <f t="shared" si="2"/>
        <v>18560</v>
      </c>
      <c r="F7" s="34">
        <f t="shared" si="1"/>
        <v>0</v>
      </c>
    </row>
    <row r="8" spans="1:6" x14ac:dyDescent="0.2">
      <c r="A8" s="72" t="s">
        <v>168</v>
      </c>
      <c r="B8" s="34">
        <v>172800.01</v>
      </c>
      <c r="C8" s="34">
        <v>0</v>
      </c>
      <c r="D8" s="34">
        <v>0</v>
      </c>
      <c r="E8" s="34">
        <f t="shared" si="2"/>
        <v>172800.01</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61664710.299999997</v>
      </c>
      <c r="C12" s="62">
        <f>SUM(C13:C21)</f>
        <v>26793.97</v>
      </c>
      <c r="D12" s="62">
        <f>SUM(D13:D21)</f>
        <v>518523.92</v>
      </c>
      <c r="E12" s="62">
        <f>SUM(E13:E21)</f>
        <v>61172980.349999994</v>
      </c>
      <c r="F12" s="62">
        <f>SUM(F13:F21)</f>
        <v>-491729.94999999995</v>
      </c>
    </row>
    <row r="13" spans="1:6" x14ac:dyDescent="0.2">
      <c r="A13" s="72" t="s">
        <v>180</v>
      </c>
      <c r="B13" s="34">
        <v>44000005.479999997</v>
      </c>
      <c r="C13" s="34">
        <v>0</v>
      </c>
      <c r="D13" s="34">
        <v>0</v>
      </c>
      <c r="E13" s="34">
        <f>B13+C13-D13</f>
        <v>44000005.479999997</v>
      </c>
      <c r="F13" s="34">
        <f t="shared" ref="F13:F21" si="3">E13-B13</f>
        <v>0</v>
      </c>
    </row>
    <row r="14" spans="1:6" x14ac:dyDescent="0.2">
      <c r="A14" s="72" t="s">
        <v>182</v>
      </c>
      <c r="B14" s="73">
        <v>2025103.14</v>
      </c>
      <c r="C14" s="73">
        <v>26793.97</v>
      </c>
      <c r="D14" s="73">
        <v>518523.92</v>
      </c>
      <c r="E14" s="73">
        <f t="shared" ref="E14:E21" si="4">B14+C14-D14</f>
        <v>1533373.19</v>
      </c>
      <c r="F14" s="73">
        <f t="shared" si="3"/>
        <v>-491729.94999999995</v>
      </c>
    </row>
    <row r="15" spans="1:6" x14ac:dyDescent="0.2">
      <c r="A15" s="72" t="s">
        <v>184</v>
      </c>
      <c r="B15" s="73">
        <v>16110899.4</v>
      </c>
      <c r="C15" s="73">
        <v>0</v>
      </c>
      <c r="D15" s="73">
        <v>0</v>
      </c>
      <c r="E15" s="73">
        <f t="shared" si="4"/>
        <v>16110899.4</v>
      </c>
      <c r="F15" s="73">
        <f t="shared" si="3"/>
        <v>0</v>
      </c>
    </row>
    <row r="16" spans="1:6" x14ac:dyDescent="0.2">
      <c r="A16" s="72" t="s">
        <v>186</v>
      </c>
      <c r="B16" s="34">
        <v>1145740.3400000001</v>
      </c>
      <c r="C16" s="34">
        <v>0</v>
      </c>
      <c r="D16" s="34">
        <v>0</v>
      </c>
      <c r="E16" s="34">
        <f t="shared" si="4"/>
        <v>1145740.3400000001</v>
      </c>
      <c r="F16" s="34">
        <f t="shared" si="3"/>
        <v>0</v>
      </c>
    </row>
    <row r="17" spans="1:6" x14ac:dyDescent="0.2">
      <c r="A17" s="72" t="s">
        <v>188</v>
      </c>
      <c r="B17" s="34">
        <v>11427.16</v>
      </c>
      <c r="C17" s="34">
        <v>0</v>
      </c>
      <c r="D17" s="34">
        <v>0</v>
      </c>
      <c r="E17" s="34">
        <f t="shared" si="4"/>
        <v>11427.16</v>
      </c>
      <c r="F17" s="34">
        <f t="shared" si="3"/>
        <v>0</v>
      </c>
    </row>
    <row r="18" spans="1:6" x14ac:dyDescent="0.2">
      <c r="A18" s="72" t="s">
        <v>190</v>
      </c>
      <c r="B18" s="34">
        <v>-1628465.22</v>
      </c>
      <c r="C18" s="34">
        <v>0</v>
      </c>
      <c r="D18" s="34">
        <v>0</v>
      </c>
      <c r="E18" s="34">
        <f t="shared" si="4"/>
        <v>-1628465.22</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269053.89</v>
      </c>
      <c r="E32" s="62">
        <v>154473.74</v>
      </c>
    </row>
    <row r="33" spans="1:5" ht="11.25" customHeight="1" x14ac:dyDescent="0.2">
      <c r="A33" s="79"/>
      <c r="B33" s="33"/>
      <c r="C33" s="33"/>
      <c r="D33" s="33"/>
      <c r="E33" s="33"/>
    </row>
    <row r="34" spans="1:5" ht="11.25" customHeight="1" x14ac:dyDescent="0.2">
      <c r="A34" s="55" t="s">
        <v>272</v>
      </c>
      <c r="B34" s="33"/>
      <c r="C34" s="33"/>
      <c r="D34" s="62">
        <f>D32+D3</f>
        <v>269053.89</v>
      </c>
      <c r="E34" s="62">
        <f>E32+E3</f>
        <v>154473.74</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C.P. Lorena Salgado</cp:lastModifiedBy>
  <cp:lastPrinted>2024-08-29T17:10:07Z</cp:lastPrinted>
  <dcterms:created xsi:type="dcterms:W3CDTF">2022-05-30T14:17:15Z</dcterms:created>
  <dcterms:modified xsi:type="dcterms:W3CDTF">2025-01-22T17:39:06Z</dcterms:modified>
</cp:coreProperties>
</file>