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Users\Oficina 2\Desktop\MIS DOCUMENTOS\EJERCICIO 2021\PAPEL DE TRABAJO\PREPARACION CUENTA PUBLICA 2021\2DO TRIMESTRE 2021 16 jul\"/>
    </mc:Choice>
  </mc:AlternateContent>
  <xr:revisionPtr revIDLastSave="0" documentId="8_{AC61CC3C-4019-433D-8219-7065B7EE8618}" xr6:coauthVersionLast="46" xr6:coauthVersionMax="4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9040" windowHeight="1584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7" i="6" l="1"/>
  <c r="D137" i="6"/>
  <c r="E137" i="6"/>
  <c r="F137" i="6"/>
  <c r="T129" i="24" s="1"/>
  <c r="B137" i="6"/>
  <c r="C62" i="6"/>
  <c r="D62" i="6"/>
  <c r="E62" i="6"/>
  <c r="F62" i="6"/>
  <c r="B62" i="6"/>
  <c r="P55" i="24" s="1"/>
  <c r="B8" i="10"/>
  <c r="P2" i="28" s="1"/>
  <c r="C6" i="23"/>
  <c r="C7" i="23" s="1"/>
  <c r="A2" i="5" s="1"/>
  <c r="B9" i="1"/>
  <c r="H25" i="23"/>
  <c r="G25" i="23"/>
  <c r="F25" i="23"/>
  <c r="E25" i="23"/>
  <c r="D25" i="23"/>
  <c r="G30" i="9"/>
  <c r="G31" i="9"/>
  <c r="G29" i="9"/>
  <c r="G26" i="9"/>
  <c r="G27" i="9"/>
  <c r="U19" i="27" s="1"/>
  <c r="G25" i="9"/>
  <c r="U17" i="27" s="1"/>
  <c r="G23" i="9"/>
  <c r="G22" i="9"/>
  <c r="G19" i="9"/>
  <c r="G18" i="9"/>
  <c r="G16" i="9" s="1"/>
  <c r="U9" i="27" s="1"/>
  <c r="G17" i="9"/>
  <c r="G14" i="9"/>
  <c r="G15" i="9"/>
  <c r="G13" i="9"/>
  <c r="G12" i="9" s="1"/>
  <c r="G11" i="9"/>
  <c r="G73" i="8"/>
  <c r="U65" i="26" s="1"/>
  <c r="G74" i="8"/>
  <c r="U66" i="26" s="1"/>
  <c r="G75" i="8"/>
  <c r="G72" i="8"/>
  <c r="G63" i="8"/>
  <c r="U55" i="26" s="1"/>
  <c r="G64" i="8"/>
  <c r="U56" i="26" s="1"/>
  <c r="G65" i="8"/>
  <c r="G66" i="8"/>
  <c r="G67" i="8"/>
  <c r="U59" i="26" s="1"/>
  <c r="G68" i="8"/>
  <c r="U60" i="26" s="1"/>
  <c r="G69" i="8"/>
  <c r="G70" i="8"/>
  <c r="G62" i="8"/>
  <c r="G61" i="8" s="1"/>
  <c r="U53" i="26" s="1"/>
  <c r="G55" i="8"/>
  <c r="G56" i="8"/>
  <c r="G57" i="8"/>
  <c r="G58" i="8"/>
  <c r="G59" i="8"/>
  <c r="G60" i="8"/>
  <c r="G54" i="8"/>
  <c r="G46" i="8"/>
  <c r="G47" i="8"/>
  <c r="G44" i="8" s="1"/>
  <c r="G48" i="8"/>
  <c r="G49" i="8"/>
  <c r="G50" i="8"/>
  <c r="G51" i="8"/>
  <c r="U43" i="26" s="1"/>
  <c r="G52" i="8"/>
  <c r="G45" i="8"/>
  <c r="G39" i="8"/>
  <c r="G40" i="8"/>
  <c r="G37" i="8" s="1"/>
  <c r="U30" i="26" s="1"/>
  <c r="G41" i="8"/>
  <c r="G38" i="8"/>
  <c r="G11" i="8"/>
  <c r="G12" i="8"/>
  <c r="G13" i="8"/>
  <c r="G14" i="8"/>
  <c r="G15" i="8"/>
  <c r="G16" i="8"/>
  <c r="G17" i="8"/>
  <c r="G18" i="8"/>
  <c r="G20" i="8"/>
  <c r="G21" i="8"/>
  <c r="U14" i="26" s="1"/>
  <c r="G22" i="8"/>
  <c r="G23" i="8"/>
  <c r="U16" i="26" s="1"/>
  <c r="G24" i="8"/>
  <c r="U17" i="26" s="1"/>
  <c r="G25" i="8"/>
  <c r="U18" i="26" s="1"/>
  <c r="G26" i="8"/>
  <c r="G28" i="8"/>
  <c r="G29" i="8"/>
  <c r="G30" i="8"/>
  <c r="U23" i="26" s="1"/>
  <c r="G31" i="8"/>
  <c r="G32" i="8"/>
  <c r="G33" i="8"/>
  <c r="G34" i="8"/>
  <c r="U27" i="26" s="1"/>
  <c r="G35" i="8"/>
  <c r="G36" i="8"/>
  <c r="G21" i="7"/>
  <c r="G19" i="7" s="1"/>
  <c r="U3" i="25" s="1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P3" i="24" s="1"/>
  <c r="B18" i="6"/>
  <c r="B28" i="6"/>
  <c r="B38" i="6"/>
  <c r="B48" i="6"/>
  <c r="B58" i="6"/>
  <c r="B71" i="6"/>
  <c r="B75" i="6"/>
  <c r="G152" i="6"/>
  <c r="G150" i="6" s="1"/>
  <c r="U142" i="24" s="1"/>
  <c r="G153" i="6"/>
  <c r="U145" i="24" s="1"/>
  <c r="G154" i="6"/>
  <c r="G155" i="6"/>
  <c r="G156" i="6"/>
  <c r="U148" i="24" s="1"/>
  <c r="G157" i="6"/>
  <c r="U149" i="24" s="1"/>
  <c r="G151" i="6"/>
  <c r="G148" i="6"/>
  <c r="G149" i="6"/>
  <c r="G147" i="6"/>
  <c r="G146" i="6" s="1"/>
  <c r="U138" i="24" s="1"/>
  <c r="G139" i="6"/>
  <c r="G140" i="6"/>
  <c r="G141" i="6"/>
  <c r="U133" i="24" s="1"/>
  <c r="G142" i="6"/>
  <c r="U134" i="24" s="1"/>
  <c r="G143" i="6"/>
  <c r="G144" i="6"/>
  <c r="G145" i="6"/>
  <c r="U137" i="24" s="1"/>
  <c r="G138" i="6"/>
  <c r="G137" i="6" s="1"/>
  <c r="U129" i="24" s="1"/>
  <c r="G135" i="6"/>
  <c r="G136" i="6"/>
  <c r="G134" i="6"/>
  <c r="G133" i="6" s="1"/>
  <c r="U125" i="24" s="1"/>
  <c r="G125" i="6"/>
  <c r="U117" i="24" s="1"/>
  <c r="G126" i="6"/>
  <c r="G127" i="6"/>
  <c r="G128" i="6"/>
  <c r="G129" i="6"/>
  <c r="U121" i="24" s="1"/>
  <c r="G130" i="6"/>
  <c r="G131" i="6"/>
  <c r="G132" i="6"/>
  <c r="G124" i="6"/>
  <c r="G123" i="6" s="1"/>
  <c r="U115" i="24" s="1"/>
  <c r="G115" i="6"/>
  <c r="G116" i="6"/>
  <c r="G117" i="6"/>
  <c r="G118" i="6"/>
  <c r="G113" i="6" s="1"/>
  <c r="U105" i="24" s="1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U88" i="24" s="1"/>
  <c r="G97" i="6"/>
  <c r="G98" i="6"/>
  <c r="G99" i="6"/>
  <c r="G100" i="6"/>
  <c r="U92" i="24" s="1"/>
  <c r="G101" i="6"/>
  <c r="G102" i="6"/>
  <c r="G94" i="6"/>
  <c r="G93" i="6" s="1"/>
  <c r="U85" i="24" s="1"/>
  <c r="G87" i="6"/>
  <c r="U79" i="24" s="1"/>
  <c r="G88" i="6"/>
  <c r="G89" i="6"/>
  <c r="G90" i="6"/>
  <c r="G91" i="6"/>
  <c r="U83" i="24" s="1"/>
  <c r="G92" i="6"/>
  <c r="G86" i="6"/>
  <c r="G77" i="6"/>
  <c r="G75" i="6" s="1"/>
  <c r="U68" i="24" s="1"/>
  <c r="G78" i="6"/>
  <c r="U71" i="24" s="1"/>
  <c r="G79" i="6"/>
  <c r="G80" i="6"/>
  <c r="G81" i="6"/>
  <c r="U74" i="24" s="1"/>
  <c r="G82" i="6"/>
  <c r="U75" i="24" s="1"/>
  <c r="G76" i="6"/>
  <c r="G73" i="6"/>
  <c r="G74" i="6"/>
  <c r="G72" i="6"/>
  <c r="G64" i="6"/>
  <c r="U57" i="24" s="1"/>
  <c r="G65" i="6"/>
  <c r="U58" i="24" s="1"/>
  <c r="G66" i="6"/>
  <c r="G67" i="6"/>
  <c r="U60" i="24" s="1"/>
  <c r="G68" i="6"/>
  <c r="U61" i="24" s="1"/>
  <c r="G69" i="6"/>
  <c r="U62" i="24" s="1"/>
  <c r="G70" i="6"/>
  <c r="G63" i="6"/>
  <c r="G60" i="6"/>
  <c r="G61" i="6"/>
  <c r="G59" i="6"/>
  <c r="G50" i="6"/>
  <c r="G51" i="6"/>
  <c r="G52" i="6"/>
  <c r="U45" i="24" s="1"/>
  <c r="G53" i="6"/>
  <c r="G54" i="6"/>
  <c r="U47" i="24" s="1"/>
  <c r="G55" i="6"/>
  <c r="G56" i="6"/>
  <c r="U49" i="24" s="1"/>
  <c r="G57" i="6"/>
  <c r="G49" i="6"/>
  <c r="G48" i="6" s="1"/>
  <c r="U41" i="24" s="1"/>
  <c r="G40" i="6"/>
  <c r="G41" i="6"/>
  <c r="G42" i="6"/>
  <c r="G43" i="6"/>
  <c r="U36" i="24" s="1"/>
  <c r="G44" i="6"/>
  <c r="G45" i="6"/>
  <c r="G46" i="6"/>
  <c r="G47" i="6"/>
  <c r="U40" i="24" s="1"/>
  <c r="G39" i="6"/>
  <c r="G30" i="6"/>
  <c r="G31" i="6"/>
  <c r="G32" i="6"/>
  <c r="G33" i="6"/>
  <c r="G34" i="6"/>
  <c r="G35" i="6"/>
  <c r="G36" i="6"/>
  <c r="G37" i="6"/>
  <c r="G29" i="6"/>
  <c r="U22" i="24" s="1"/>
  <c r="G20" i="6"/>
  <c r="G21" i="6"/>
  <c r="U14" i="24" s="1"/>
  <c r="G22" i="6"/>
  <c r="G23" i="6"/>
  <c r="G24" i="6"/>
  <c r="G25" i="6"/>
  <c r="U18" i="24" s="1"/>
  <c r="G26" i="6"/>
  <c r="G27" i="6"/>
  <c r="G19" i="6"/>
  <c r="G11" i="6"/>
  <c r="U4" i="24" s="1"/>
  <c r="B7" i="13"/>
  <c r="P2" i="31" s="1"/>
  <c r="G12" i="6"/>
  <c r="G13" i="6"/>
  <c r="G14" i="6"/>
  <c r="G15" i="6"/>
  <c r="G16" i="6"/>
  <c r="G17" i="6"/>
  <c r="U10" i="24" s="1"/>
  <c r="G9" i="5"/>
  <c r="G10" i="5"/>
  <c r="G11" i="5"/>
  <c r="G12" i="5"/>
  <c r="G13" i="5"/>
  <c r="G14" i="5"/>
  <c r="G15" i="5"/>
  <c r="G17" i="5"/>
  <c r="U11" i="20" s="1"/>
  <c r="G18" i="5"/>
  <c r="G19" i="5"/>
  <c r="G20" i="5"/>
  <c r="G21" i="5"/>
  <c r="U15" i="20" s="1"/>
  <c r="G22" i="5"/>
  <c r="G23" i="5"/>
  <c r="G24" i="5"/>
  <c r="G25" i="5"/>
  <c r="U19" i="20" s="1"/>
  <c r="G26" i="5"/>
  <c r="G27" i="5"/>
  <c r="G29" i="5"/>
  <c r="U23" i="20" s="1"/>
  <c r="G30" i="5"/>
  <c r="G31" i="5"/>
  <c r="G32" i="5"/>
  <c r="U26" i="20" s="1"/>
  <c r="G33" i="5"/>
  <c r="U27" i="20" s="1"/>
  <c r="G34" i="5"/>
  <c r="U28" i="20" s="1"/>
  <c r="G36" i="5"/>
  <c r="G35" i="5" s="1"/>
  <c r="G38" i="5"/>
  <c r="G39" i="5"/>
  <c r="U33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/>
  <c r="D18" i="13"/>
  <c r="R12" i="31" s="1"/>
  <c r="E18" i="13"/>
  <c r="S12" i="31"/>
  <c r="F18" i="13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E7" i="13"/>
  <c r="E29" i="13"/>
  <c r="S22" i="31" s="1"/>
  <c r="F7" i="13"/>
  <c r="T2" i="31" s="1"/>
  <c r="G7" i="13"/>
  <c r="U2" i="31" s="1"/>
  <c r="S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D21" i="12"/>
  <c r="R15" i="30" s="1"/>
  <c r="E21" i="12"/>
  <c r="S15" i="30" s="1"/>
  <c r="F21" i="12"/>
  <c r="T15" i="30"/>
  <c r="G21" i="12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/>
  <c r="D28" i="12"/>
  <c r="R21" i="30" s="1"/>
  <c r="E28" i="12"/>
  <c r="S21" i="30" s="1"/>
  <c r="F28" i="12"/>
  <c r="G28" i="12"/>
  <c r="U21" i="30"/>
  <c r="P22" i="30"/>
  <c r="Q22" i="30"/>
  <c r="R22" i="30"/>
  <c r="S22" i="30"/>
  <c r="T22" i="30"/>
  <c r="U22" i="30"/>
  <c r="B7" i="12"/>
  <c r="P2" i="30" s="1"/>
  <c r="C7" i="12"/>
  <c r="Q2" i="30" s="1"/>
  <c r="D7" i="12"/>
  <c r="E7" i="12"/>
  <c r="F7" i="12"/>
  <c r="T2" i="30" s="1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/>
  <c r="E36" i="12"/>
  <c r="S27" i="30" s="1"/>
  <c r="F36" i="12"/>
  <c r="T27" i="30"/>
  <c r="G36" i="12"/>
  <c r="U27" i="30" s="1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C30" i="11" s="1"/>
  <c r="Q22" i="29" s="1"/>
  <c r="D8" i="11"/>
  <c r="E8" i="11"/>
  <c r="S2" i="29" s="1"/>
  <c r="F8" i="11"/>
  <c r="T2" i="29" s="1"/>
  <c r="G8" i="11"/>
  <c r="G30" i="11" s="1"/>
  <c r="U2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/>
  <c r="E22" i="10"/>
  <c r="S15" i="28" s="1"/>
  <c r="F22" i="10"/>
  <c r="T15" i="28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D12" i="9"/>
  <c r="R5" i="27" s="1"/>
  <c r="D16" i="9"/>
  <c r="R9" i="27" s="1"/>
  <c r="E12" i="9"/>
  <c r="E16" i="9"/>
  <c r="S9" i="27" s="1"/>
  <c r="F12" i="9"/>
  <c r="T5" i="27" s="1"/>
  <c r="F16" i="9"/>
  <c r="T9" i="27" s="1"/>
  <c r="Q3" i="27"/>
  <c r="R3" i="27"/>
  <c r="S3" i="27"/>
  <c r="T3" i="27"/>
  <c r="U3" i="27"/>
  <c r="Q4" i="27"/>
  <c r="R4" i="27"/>
  <c r="S4" i="27"/>
  <c r="T4" i="27"/>
  <c r="U4" i="27"/>
  <c r="S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C21" i="9" s="1"/>
  <c r="Q13" i="27" s="1"/>
  <c r="C28" i="9"/>
  <c r="D24" i="9"/>
  <c r="D21" i="9" s="1"/>
  <c r="R13" i="27" s="1"/>
  <c r="D28" i="9"/>
  <c r="E24" i="9"/>
  <c r="E21" i="9" s="1"/>
  <c r="S13" i="27" s="1"/>
  <c r="E28" i="9"/>
  <c r="S20" i="27" s="1"/>
  <c r="F24" i="9"/>
  <c r="T16" i="27" s="1"/>
  <c r="F28" i="9"/>
  <c r="G24" i="9"/>
  <c r="G21" i="9" s="1"/>
  <c r="U13" i="27" s="1"/>
  <c r="G28" i="9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Q20" i="27"/>
  <c r="R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10" i="27"/>
  <c r="P11" i="27"/>
  <c r="P12" i="27"/>
  <c r="B24" i="9"/>
  <c r="B28" i="9"/>
  <c r="P20" i="27" s="1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C37" i="8"/>
  <c r="Q30" i="26" s="1"/>
  <c r="D10" i="8"/>
  <c r="D19" i="8"/>
  <c r="R12" i="26" s="1"/>
  <c r="D27" i="8"/>
  <c r="D37" i="8"/>
  <c r="R30" i="26" s="1"/>
  <c r="E10" i="8"/>
  <c r="S3" i="26" s="1"/>
  <c r="E19" i="8"/>
  <c r="E27" i="8"/>
  <c r="E37" i="8"/>
  <c r="F10" i="8"/>
  <c r="F19" i="8"/>
  <c r="F27" i="8"/>
  <c r="T20" i="26" s="1"/>
  <c r="F37" i="8"/>
  <c r="T30" i="26" s="1"/>
  <c r="R3" i="26"/>
  <c r="T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U19" i="26"/>
  <c r="Q20" i="26"/>
  <c r="R20" i="26"/>
  <c r="S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61" i="8"/>
  <c r="C71" i="8"/>
  <c r="Q63" i="26" s="1"/>
  <c r="D44" i="8"/>
  <c r="R36" i="26" s="1"/>
  <c r="D53" i="8"/>
  <c r="D61" i="8"/>
  <c r="D71" i="8"/>
  <c r="E44" i="8"/>
  <c r="S36" i="26" s="1"/>
  <c r="E53" i="8"/>
  <c r="E61" i="8"/>
  <c r="S53" i="26" s="1"/>
  <c r="E71" i="8"/>
  <c r="S63" i="26" s="1"/>
  <c r="F44" i="8"/>
  <c r="T36" i="26" s="1"/>
  <c r="F53" i="8"/>
  <c r="F61" i="8"/>
  <c r="F71" i="8"/>
  <c r="G53" i="8"/>
  <c r="U45" i="26" s="1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Q45" i="26"/>
  <c r="R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T53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U62" i="26"/>
  <c r="R63" i="26"/>
  <c r="T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B61" i="8"/>
  <c r="P53" i="26" s="1"/>
  <c r="B71" i="8"/>
  <c r="B43" i="8" s="1"/>
  <c r="P35" i="26" s="1"/>
  <c r="B10" i="8"/>
  <c r="B19" i="8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F19" i="7"/>
  <c r="T3" i="25" s="1"/>
  <c r="E9" i="7"/>
  <c r="S2" i="25" s="1"/>
  <c r="E19" i="7"/>
  <c r="S3" i="25" s="1"/>
  <c r="D9" i="7"/>
  <c r="D19" i="7"/>
  <c r="R3" i="25" s="1"/>
  <c r="C9" i="7"/>
  <c r="C29" i="7" s="1"/>
  <c r="Q4" i="25" s="1"/>
  <c r="C19" i="7"/>
  <c r="Q3" i="25" s="1"/>
  <c r="B9" i="7"/>
  <c r="B19" i="7"/>
  <c r="P3" i="25" s="1"/>
  <c r="A3" i="25"/>
  <c r="A4" i="25"/>
  <c r="A2" i="25"/>
  <c r="A87" i="24"/>
  <c r="C85" i="6"/>
  <c r="C93" i="6"/>
  <c r="C103" i="6"/>
  <c r="Q95" i="24" s="1"/>
  <c r="C113" i="6"/>
  <c r="C123" i="6"/>
  <c r="C133" i="6"/>
  <c r="Q125" i="24" s="1"/>
  <c r="C146" i="6"/>
  <c r="C150" i="6"/>
  <c r="Q142" i="24" s="1"/>
  <c r="D85" i="6"/>
  <c r="D93" i="6"/>
  <c r="R85" i="24" s="1"/>
  <c r="D103" i="6"/>
  <c r="R95" i="24" s="1"/>
  <c r="D113" i="6"/>
  <c r="D123" i="6"/>
  <c r="R115" i="24" s="1"/>
  <c r="D133" i="6"/>
  <c r="D146" i="6"/>
  <c r="D150" i="6"/>
  <c r="R142" i="24" s="1"/>
  <c r="E85" i="6"/>
  <c r="E93" i="6"/>
  <c r="E103" i="6"/>
  <c r="E113" i="6"/>
  <c r="E123" i="6"/>
  <c r="S115" i="24" s="1"/>
  <c r="E133" i="6"/>
  <c r="S125" i="24" s="1"/>
  <c r="E146" i="6"/>
  <c r="E150" i="6"/>
  <c r="F85" i="6"/>
  <c r="T77" i="24" s="1"/>
  <c r="F93" i="6"/>
  <c r="F84" i="6" s="1"/>
  <c r="T76" i="24" s="1"/>
  <c r="F103" i="6"/>
  <c r="F113" i="6"/>
  <c r="F123" i="6"/>
  <c r="T115" i="24" s="1"/>
  <c r="F133" i="6"/>
  <c r="T125" i="24" s="1"/>
  <c r="F146" i="6"/>
  <c r="F150" i="6"/>
  <c r="G85" i="6"/>
  <c r="U77" i="24" s="1"/>
  <c r="G103" i="6"/>
  <c r="U95" i="24" s="1"/>
  <c r="Q77" i="24"/>
  <c r="R77" i="24"/>
  <c r="S77" i="24"/>
  <c r="Q78" i="24"/>
  <c r="R78" i="24"/>
  <c r="S78" i="24"/>
  <c r="T78" i="24"/>
  <c r="U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U84" i="24"/>
  <c r="Q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Q93" i="24"/>
  <c r="R93" i="24"/>
  <c r="S93" i="24"/>
  <c r="T93" i="24"/>
  <c r="U93" i="24"/>
  <c r="Q94" i="24"/>
  <c r="R94" i="24"/>
  <c r="S94" i="24"/>
  <c r="T94" i="24"/>
  <c r="U94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Q138" i="24"/>
  <c r="R138" i="24"/>
  <c r="S138" i="24"/>
  <c r="T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S142" i="24"/>
  <c r="T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C10" i="6"/>
  <c r="Q3" i="24" s="1"/>
  <c r="C18" i="6"/>
  <c r="Q11" i="24" s="1"/>
  <c r="C28" i="6"/>
  <c r="C38" i="6"/>
  <c r="C48" i="6"/>
  <c r="Q41" i="24" s="1"/>
  <c r="C58" i="6"/>
  <c r="Q51" i="24" s="1"/>
  <c r="C71" i="6"/>
  <c r="C75" i="6"/>
  <c r="D10" i="6"/>
  <c r="R3" i="24" s="1"/>
  <c r="D18" i="6"/>
  <c r="D28" i="6"/>
  <c r="R21" i="24" s="1"/>
  <c r="D38" i="6"/>
  <c r="D48" i="6"/>
  <c r="R41" i="24" s="1"/>
  <c r="D58" i="6"/>
  <c r="R51" i="24" s="1"/>
  <c r="D71" i="6"/>
  <c r="R64" i="24" s="1"/>
  <c r="D75" i="6"/>
  <c r="E10" i="6"/>
  <c r="S3" i="24" s="1"/>
  <c r="E18" i="6"/>
  <c r="E28" i="6"/>
  <c r="S21" i="24" s="1"/>
  <c r="E38" i="6"/>
  <c r="S31" i="24" s="1"/>
  <c r="E48" i="6"/>
  <c r="S41" i="24" s="1"/>
  <c r="E58" i="6"/>
  <c r="E71" i="6"/>
  <c r="S64" i="24" s="1"/>
  <c r="E75" i="6"/>
  <c r="F10" i="6"/>
  <c r="T3" i="24" s="1"/>
  <c r="F18" i="6"/>
  <c r="F28" i="6"/>
  <c r="T21" i="24" s="1"/>
  <c r="F38" i="6"/>
  <c r="F48" i="6"/>
  <c r="F58" i="6"/>
  <c r="F71" i="6"/>
  <c r="T64" i="24" s="1"/>
  <c r="F75" i="6"/>
  <c r="G28" i="6"/>
  <c r="G58" i="6"/>
  <c r="U51" i="24" s="1"/>
  <c r="G71" i="6"/>
  <c r="U64" i="24" s="1"/>
  <c r="B85" i="6"/>
  <c r="B93" i="6"/>
  <c r="P85" i="24" s="1"/>
  <c r="B103" i="6"/>
  <c r="P95" i="24" s="1"/>
  <c r="B113" i="6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Q21" i="24"/>
  <c r="U21" i="24"/>
  <c r="Q22" i="24"/>
  <c r="R22" i="24"/>
  <c r="S22" i="24"/>
  <c r="T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U48" i="24"/>
  <c r="Q49" i="24"/>
  <c r="R49" i="24"/>
  <c r="S49" i="24"/>
  <c r="T49" i="24"/>
  <c r="Q50" i="24"/>
  <c r="R50" i="24"/>
  <c r="S50" i="24"/>
  <c r="T50" i="24"/>
  <c r="U50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Q63" i="24"/>
  <c r="R63" i="24"/>
  <c r="S63" i="24"/>
  <c r="T63" i="24"/>
  <c r="U63" i="24"/>
  <c r="Q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2" i="20"/>
  <c r="U13" i="20"/>
  <c r="U14" i="20"/>
  <c r="U16" i="20"/>
  <c r="U17" i="20"/>
  <c r="U18" i="20"/>
  <c r="U20" i="20"/>
  <c r="U21" i="20"/>
  <c r="U24" i="20"/>
  <c r="U25" i="20"/>
  <c r="U29" i="20"/>
  <c r="U30" i="20"/>
  <c r="U32" i="20"/>
  <c r="G46" i="5"/>
  <c r="U38" i="20" s="1"/>
  <c r="G47" i="5"/>
  <c r="G48" i="5"/>
  <c r="U40" i="20" s="1"/>
  <c r="G49" i="5"/>
  <c r="U41" i="20" s="1"/>
  <c r="G50" i="5"/>
  <c r="U42" i="20" s="1"/>
  <c r="G51" i="5"/>
  <c r="U43" i="20" s="1"/>
  <c r="G52" i="5"/>
  <c r="G53" i="5"/>
  <c r="U44" i="20"/>
  <c r="U45" i="20"/>
  <c r="G55" i="5"/>
  <c r="G56" i="5"/>
  <c r="U48" i="20" s="1"/>
  <c r="G57" i="5"/>
  <c r="G58" i="5"/>
  <c r="U50" i="20" s="1"/>
  <c r="U47" i="20"/>
  <c r="G60" i="5"/>
  <c r="G59" i="5" s="1"/>
  <c r="U51" i="20" s="1"/>
  <c r="G61" i="5"/>
  <c r="U53" i="20" s="1"/>
  <c r="G62" i="5"/>
  <c r="U54" i="20" s="1"/>
  <c r="G63" i="5"/>
  <c r="U55" i="20"/>
  <c r="G68" i="5"/>
  <c r="U58" i="20" s="1"/>
  <c r="G73" i="5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D41" i="5" s="1"/>
  <c r="R22" i="20"/>
  <c r="E28" i="5"/>
  <c r="S22" i="20" s="1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/>
  <c r="E35" i="5"/>
  <c r="S29" i="20" s="1"/>
  <c r="F35" i="5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E41" i="5"/>
  <c r="S34" i="20" s="1"/>
  <c r="F41" i="5"/>
  <c r="T34" i="20" s="1"/>
  <c r="C45" i="5"/>
  <c r="Q37" i="20" s="1"/>
  <c r="D45" i="5"/>
  <c r="R37" i="20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16" i="5"/>
  <c r="P10" i="20" s="1"/>
  <c r="B28" i="5"/>
  <c r="P22" i="20" s="1"/>
  <c r="B35" i="5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7"/>
  <c r="A2" i="2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0" s="1"/>
  <c r="G6" i="11"/>
  <c r="H23" i="23"/>
  <c r="F6" i="11" s="1"/>
  <c r="G23" i="23"/>
  <c r="E6" i="11"/>
  <c r="F23" i="23"/>
  <c r="D6" i="11" s="1"/>
  <c r="E23" i="23"/>
  <c r="C6" i="10" s="1"/>
  <c r="E6" i="10"/>
  <c r="D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Y4" i="17" s="1"/>
  <c r="J14" i="3"/>
  <c r="X4" i="17" s="1"/>
  <c r="I14" i="3"/>
  <c r="I8" i="3"/>
  <c r="H14" i="3"/>
  <c r="V4" i="17" s="1"/>
  <c r="G14" i="3"/>
  <c r="E14" i="3"/>
  <c r="S4" i="17" s="1"/>
  <c r="K9" i="3"/>
  <c r="K10" i="3"/>
  <c r="K8" i="3" s="1"/>
  <c r="K11" i="3"/>
  <c r="K12" i="3"/>
  <c r="J8" i="3"/>
  <c r="X3" i="17" s="1"/>
  <c r="H8" i="3"/>
  <c r="G8" i="3"/>
  <c r="G20" i="3" s="1"/>
  <c r="U5" i="17" s="1"/>
  <c r="E8" i="3"/>
  <c r="E20" i="3" s="1"/>
  <c r="S5" i="17" s="1"/>
  <c r="F41" i="2"/>
  <c r="E41" i="2"/>
  <c r="D41" i="2"/>
  <c r="R17" i="16" s="1"/>
  <c r="C41" i="2"/>
  <c r="H27" i="2"/>
  <c r="G27" i="2"/>
  <c r="U15" i="16"/>
  <c r="F27" i="2"/>
  <c r="E27" i="2"/>
  <c r="D27" i="2"/>
  <c r="C27" i="2"/>
  <c r="Q15" i="16" s="1"/>
  <c r="B41" i="2"/>
  <c r="P17" i="16" s="1"/>
  <c r="B27" i="2"/>
  <c r="H22" i="2"/>
  <c r="V14" i="16" s="1"/>
  <c r="G22" i="2"/>
  <c r="U14" i="16" s="1"/>
  <c r="F22" i="2"/>
  <c r="E22" i="2"/>
  <c r="D22" i="2"/>
  <c r="R14" i="16" s="1"/>
  <c r="C22" i="2"/>
  <c r="Q14" i="16" s="1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55" i="4"/>
  <c r="B53" i="4"/>
  <c r="B49" i="4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7" i="18"/>
  <c r="P28" i="18"/>
  <c r="P29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Q76" i="15" s="1"/>
  <c r="F31" i="1"/>
  <c r="Q80" i="15" s="1"/>
  <c r="F38" i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E63" i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R37" i="18" s="1"/>
  <c r="C68" i="4"/>
  <c r="Q36" i="18" s="1"/>
  <c r="D68" i="4"/>
  <c r="C64" i="4"/>
  <c r="Q33" i="18" s="1"/>
  <c r="D64" i="4"/>
  <c r="C63" i="4"/>
  <c r="D63" i="4"/>
  <c r="R32" i="18" s="1"/>
  <c r="C48" i="4"/>
  <c r="Q26" i="18" s="1"/>
  <c r="C55" i="4"/>
  <c r="Q31" i="18" s="1"/>
  <c r="D55" i="4"/>
  <c r="R31" i="18" s="1"/>
  <c r="C53" i="4"/>
  <c r="D53" i="4"/>
  <c r="D48" i="4"/>
  <c r="R26" i="18" s="1"/>
  <c r="C49" i="4"/>
  <c r="Q27" i="18" s="1"/>
  <c r="D49" i="4"/>
  <c r="R27" i="18" s="1"/>
  <c r="C29" i="4"/>
  <c r="Q15" i="18" s="1"/>
  <c r="D29" i="4"/>
  <c r="C40" i="4"/>
  <c r="Q22" i="18" s="1"/>
  <c r="D40" i="4"/>
  <c r="C37" i="4"/>
  <c r="D37" i="4"/>
  <c r="R19" i="18" s="1"/>
  <c r="C17" i="4"/>
  <c r="Q9" i="18" s="1"/>
  <c r="C13" i="4"/>
  <c r="D13" i="4"/>
  <c r="U4" i="17"/>
  <c r="W4" i="17"/>
  <c r="W3" i="17"/>
  <c r="S17" i="16"/>
  <c r="Q17" i="16"/>
  <c r="T17" i="16"/>
  <c r="R15" i="16"/>
  <c r="S15" i="16"/>
  <c r="T15" i="16"/>
  <c r="V15" i="16"/>
  <c r="P15" i="16"/>
  <c r="P14" i="16"/>
  <c r="C13" i="2"/>
  <c r="Q8" i="16" s="1"/>
  <c r="D13" i="2"/>
  <c r="R8" i="16" s="1"/>
  <c r="E13" i="2"/>
  <c r="S8" i="16"/>
  <c r="F13" i="2"/>
  <c r="T8" i="16" s="1"/>
  <c r="G13" i="2"/>
  <c r="U8" i="16" s="1"/>
  <c r="H13" i="2"/>
  <c r="V8" i="16"/>
  <c r="B13" i="2"/>
  <c r="P8" i="16" s="1"/>
  <c r="C9" i="2"/>
  <c r="D9" i="2"/>
  <c r="R4" i="16" s="1"/>
  <c r="E9" i="2"/>
  <c r="E8" i="2" s="1"/>
  <c r="F9" i="2"/>
  <c r="T4" i="16" s="1"/>
  <c r="G9" i="2"/>
  <c r="G8" i="2" s="1"/>
  <c r="G20" i="2" s="1"/>
  <c r="U13" i="16" s="1"/>
  <c r="H9" i="2"/>
  <c r="V4" i="16" s="1"/>
  <c r="B9" i="2"/>
  <c r="B8" i="2" s="1"/>
  <c r="P4" i="15"/>
  <c r="Q6" i="18"/>
  <c r="R22" i="18"/>
  <c r="Q30" i="18"/>
  <c r="R36" i="18"/>
  <c r="Q32" i="18"/>
  <c r="R15" i="18"/>
  <c r="R33" i="18"/>
  <c r="R6" i="18"/>
  <c r="Q19" i="18"/>
  <c r="R30" i="18"/>
  <c r="Q37" i="18"/>
  <c r="S14" i="16"/>
  <c r="T14" i="16"/>
  <c r="H8" i="2"/>
  <c r="V3" i="16" s="1"/>
  <c r="F47" i="1"/>
  <c r="Q67" i="15"/>
  <c r="P2" i="25"/>
  <c r="J20" i="3" l="1"/>
  <c r="X5" i="17" s="1"/>
  <c r="F29" i="13"/>
  <c r="T22" i="31" s="1"/>
  <c r="D29" i="13"/>
  <c r="R22" i="31" s="1"/>
  <c r="Q2" i="31"/>
  <c r="B29" i="13"/>
  <c r="P22" i="31" s="1"/>
  <c r="U2" i="29"/>
  <c r="E30" i="11"/>
  <c r="S22" i="29" s="1"/>
  <c r="Q2" i="29"/>
  <c r="B32" i="10"/>
  <c r="P23" i="28" s="1"/>
  <c r="C32" i="10"/>
  <c r="Q23" i="28" s="1"/>
  <c r="G32" i="10"/>
  <c r="U23" i="28" s="1"/>
  <c r="B21" i="9"/>
  <c r="P13" i="27" s="1"/>
  <c r="R16" i="27"/>
  <c r="U16" i="27"/>
  <c r="Q16" i="27"/>
  <c r="F21" i="9"/>
  <c r="T13" i="27" s="1"/>
  <c r="U11" i="27"/>
  <c r="U6" i="27"/>
  <c r="P63" i="26"/>
  <c r="G71" i="8"/>
  <c r="U63" i="26" s="1"/>
  <c r="U54" i="26"/>
  <c r="G43" i="8"/>
  <c r="U36" i="26"/>
  <c r="U39" i="26"/>
  <c r="D43" i="8"/>
  <c r="R35" i="26" s="1"/>
  <c r="G27" i="8"/>
  <c r="U20" i="26" s="1"/>
  <c r="G10" i="8"/>
  <c r="B9" i="8"/>
  <c r="P2" i="26" s="1"/>
  <c r="D9" i="8"/>
  <c r="R2" i="26" s="1"/>
  <c r="E9" i="8"/>
  <c r="S2" i="26" s="1"/>
  <c r="G19" i="8"/>
  <c r="U12" i="26" s="1"/>
  <c r="U13" i="26"/>
  <c r="G29" i="7"/>
  <c r="U4" i="25" s="1"/>
  <c r="D29" i="7"/>
  <c r="R4" i="25" s="1"/>
  <c r="F29" i="7"/>
  <c r="T4" i="25" s="1"/>
  <c r="U2" i="25"/>
  <c r="Q2" i="25"/>
  <c r="T2" i="25"/>
  <c r="R2" i="25"/>
  <c r="E29" i="7"/>
  <c r="S4" i="25" s="1"/>
  <c r="U144" i="24"/>
  <c r="U139" i="24"/>
  <c r="U130" i="24"/>
  <c r="T85" i="24"/>
  <c r="D84" i="6"/>
  <c r="R76" i="24" s="1"/>
  <c r="U70" i="24"/>
  <c r="G62" i="6"/>
  <c r="U55" i="24" s="1"/>
  <c r="U56" i="24"/>
  <c r="B9" i="6"/>
  <c r="P2" i="24" s="1"/>
  <c r="G38" i="6"/>
  <c r="U31" i="24" s="1"/>
  <c r="D9" i="6"/>
  <c r="R11" i="24"/>
  <c r="P11" i="24"/>
  <c r="G18" i="6"/>
  <c r="U11" i="24" s="1"/>
  <c r="G10" i="6"/>
  <c r="U3" i="24" s="1"/>
  <c r="G9" i="6"/>
  <c r="U2" i="24" s="1"/>
  <c r="F9" i="6"/>
  <c r="T2" i="24" s="1"/>
  <c r="E9" i="6"/>
  <c r="S2" i="24" s="1"/>
  <c r="C9" i="6"/>
  <c r="Q2" i="24" s="1"/>
  <c r="G75" i="5"/>
  <c r="U62" i="20" s="1"/>
  <c r="U60" i="20"/>
  <c r="G67" i="5"/>
  <c r="U57" i="20" s="1"/>
  <c r="D65" i="5"/>
  <c r="R56" i="20" s="1"/>
  <c r="C65" i="5"/>
  <c r="Q56" i="20" s="1"/>
  <c r="U52" i="20"/>
  <c r="F65" i="5"/>
  <c r="T56" i="20" s="1"/>
  <c r="B65" i="5"/>
  <c r="P56" i="20" s="1"/>
  <c r="G54" i="5"/>
  <c r="U46" i="20" s="1"/>
  <c r="G45" i="5"/>
  <c r="U37" i="20" s="1"/>
  <c r="B41" i="5"/>
  <c r="P34" i="20" s="1"/>
  <c r="G37" i="5"/>
  <c r="U31" i="20" s="1"/>
  <c r="R34" i="20"/>
  <c r="G28" i="5"/>
  <c r="U22" i="20" s="1"/>
  <c r="G16" i="5"/>
  <c r="U10" i="20" s="1"/>
  <c r="E70" i="5"/>
  <c r="C72" i="4"/>
  <c r="B72" i="4"/>
  <c r="B74" i="4" s="1"/>
  <c r="P39" i="18" s="1"/>
  <c r="B44" i="4"/>
  <c r="D72" i="4"/>
  <c r="D74" i="4" s="1"/>
  <c r="R39" i="18" s="1"/>
  <c r="C57" i="4"/>
  <c r="C59" i="4" s="1"/>
  <c r="I20" i="3"/>
  <c r="W5" i="17" s="1"/>
  <c r="H20" i="3"/>
  <c r="V5" i="17" s="1"/>
  <c r="U3" i="17"/>
  <c r="V3" i="17"/>
  <c r="S3" i="17"/>
  <c r="C8" i="2"/>
  <c r="C20" i="2" s="1"/>
  <c r="Q13" i="16" s="1"/>
  <c r="U3" i="16"/>
  <c r="P4" i="16"/>
  <c r="H20" i="2"/>
  <c r="V13" i="16" s="1"/>
  <c r="U4" i="16"/>
  <c r="S4" i="16"/>
  <c r="Q4" i="16"/>
  <c r="Q3" i="16"/>
  <c r="F79" i="1"/>
  <c r="Q119" i="15" s="1"/>
  <c r="E79" i="1"/>
  <c r="P119" i="15" s="1"/>
  <c r="F59" i="1"/>
  <c r="Q104" i="15" s="1"/>
  <c r="E47" i="1"/>
  <c r="P95" i="15" s="1"/>
  <c r="B47" i="1"/>
  <c r="P42" i="15" s="1"/>
  <c r="C6" i="11"/>
  <c r="A2" i="10"/>
  <c r="A2" i="11"/>
  <c r="A2" i="12"/>
  <c r="A2" i="8"/>
  <c r="A2" i="4"/>
  <c r="A2" i="3"/>
  <c r="A2" i="14"/>
  <c r="A2" i="1"/>
  <c r="K20" i="3"/>
  <c r="Y5" i="17" s="1"/>
  <c r="Y3" i="17"/>
  <c r="P3" i="16"/>
  <c r="B20" i="2"/>
  <c r="P13" i="16" s="1"/>
  <c r="B11" i="4"/>
  <c r="P25" i="18"/>
  <c r="E20" i="2"/>
  <c r="S13" i="16" s="1"/>
  <c r="S3" i="16"/>
  <c r="P38" i="18"/>
  <c r="D57" i="4"/>
  <c r="D59" i="4" s="1"/>
  <c r="Q95" i="15"/>
  <c r="F8" i="2"/>
  <c r="C44" i="4"/>
  <c r="D44" i="4"/>
  <c r="C47" i="1"/>
  <c r="P19" i="18"/>
  <c r="P32" i="18"/>
  <c r="B6" i="10"/>
  <c r="F6" i="10"/>
  <c r="U39" i="20"/>
  <c r="B84" i="6"/>
  <c r="B29" i="7"/>
  <c r="P4" i="25" s="1"/>
  <c r="U35" i="26"/>
  <c r="C43" i="8"/>
  <c r="S12" i="26"/>
  <c r="F9" i="8"/>
  <c r="T2" i="26" s="1"/>
  <c r="F9" i="9"/>
  <c r="T2" i="27" s="1"/>
  <c r="E32" i="10"/>
  <c r="S23" i="28" s="1"/>
  <c r="R2" i="30"/>
  <c r="D31" i="12"/>
  <c r="R23" i="30" s="1"/>
  <c r="F31" i="12"/>
  <c r="T23" i="30" s="1"/>
  <c r="T21" i="30"/>
  <c r="U3" i="26"/>
  <c r="A2" i="9"/>
  <c r="A2" i="6"/>
  <c r="D8" i="2"/>
  <c r="B57" i="4"/>
  <c r="B59" i="4" s="1"/>
  <c r="U49" i="20"/>
  <c r="R105" i="24"/>
  <c r="C84" i="6"/>
  <c r="Q76" i="24" s="1"/>
  <c r="D32" i="10"/>
  <c r="R23" i="28" s="1"/>
  <c r="R21" i="28"/>
  <c r="F30" i="11"/>
  <c r="T22" i="29" s="1"/>
  <c r="T12" i="29"/>
  <c r="G31" i="12"/>
  <c r="U23" i="30" s="1"/>
  <c r="U15" i="30"/>
  <c r="E84" i="6"/>
  <c r="S76" i="24" s="1"/>
  <c r="S85" i="24"/>
  <c r="Q12" i="26"/>
  <c r="C9" i="8"/>
  <c r="Q2" i="26" s="1"/>
  <c r="B9" i="9"/>
  <c r="P9" i="27"/>
  <c r="G9" i="9"/>
  <c r="E9" i="9"/>
  <c r="C9" i="9"/>
  <c r="F32" i="10"/>
  <c r="T23" i="28" s="1"/>
  <c r="T21" i="28"/>
  <c r="E31" i="12"/>
  <c r="S23" i="30" s="1"/>
  <c r="B31" i="12"/>
  <c r="P23" i="30" s="1"/>
  <c r="P21" i="30"/>
  <c r="P106" i="15"/>
  <c r="P37" i="20"/>
  <c r="G84" i="6"/>
  <c r="U76" i="24" s="1"/>
  <c r="T45" i="26"/>
  <c r="F43" i="8"/>
  <c r="E43" i="8"/>
  <c r="D30" i="11"/>
  <c r="R22" i="29" s="1"/>
  <c r="R2" i="29"/>
  <c r="B30" i="11"/>
  <c r="P22" i="29" s="1"/>
  <c r="P12" i="29"/>
  <c r="C31" i="12"/>
  <c r="Q23" i="30" s="1"/>
  <c r="Q15" i="30"/>
  <c r="S45" i="26"/>
  <c r="T12" i="26"/>
  <c r="U5" i="27"/>
  <c r="Q5" i="27"/>
  <c r="D9" i="9"/>
  <c r="R2" i="27" s="1"/>
  <c r="G29" i="13"/>
  <c r="U22" i="31" s="1"/>
  <c r="T12" i="31"/>
  <c r="P12" i="31"/>
  <c r="F33" i="9" l="1"/>
  <c r="T24" i="27" s="1"/>
  <c r="D77" i="8"/>
  <c r="R68" i="26" s="1"/>
  <c r="G9" i="8"/>
  <c r="U2" i="26" s="1"/>
  <c r="B77" i="8"/>
  <c r="P68" i="26" s="1"/>
  <c r="D159" i="6"/>
  <c r="R150" i="24" s="1"/>
  <c r="R2" i="24"/>
  <c r="F159" i="6"/>
  <c r="T150" i="24" s="1"/>
  <c r="D70" i="5"/>
  <c r="C70" i="5"/>
  <c r="F70" i="5"/>
  <c r="G65" i="5"/>
  <c r="U56" i="20" s="1"/>
  <c r="G41" i="5"/>
  <c r="B70" i="5"/>
  <c r="Q38" i="18"/>
  <c r="C74" i="4"/>
  <c r="Q39" i="18" s="1"/>
  <c r="R38" i="18"/>
  <c r="B62" i="1"/>
  <c r="P54" i="15" s="1"/>
  <c r="F81" i="1"/>
  <c r="Q120" i="15" s="1"/>
  <c r="E59" i="1"/>
  <c r="P104" i="15" s="1"/>
  <c r="T3" i="16"/>
  <c r="F20" i="2"/>
  <c r="T13" i="16" s="1"/>
  <c r="E81" i="1"/>
  <c r="P120" i="15" s="1"/>
  <c r="S35" i="26"/>
  <c r="E77" i="8"/>
  <c r="S68" i="26" s="1"/>
  <c r="Q2" i="27"/>
  <c r="C33" i="9"/>
  <c r="Q24" i="27" s="1"/>
  <c r="P2" i="27"/>
  <c r="B33" i="9"/>
  <c r="P24" i="27" s="1"/>
  <c r="D20" i="2"/>
  <c r="R13" i="16" s="1"/>
  <c r="R3" i="16"/>
  <c r="Q42" i="15"/>
  <c r="C62" i="1"/>
  <c r="Q54" i="15" s="1"/>
  <c r="E159" i="6"/>
  <c r="S150" i="24" s="1"/>
  <c r="S2" i="27"/>
  <c r="E33" i="9"/>
  <c r="S24" i="27" s="1"/>
  <c r="Q35" i="26"/>
  <c r="C77" i="8"/>
  <c r="Q68" i="26" s="1"/>
  <c r="D11" i="4"/>
  <c r="R25" i="18"/>
  <c r="P5" i="18"/>
  <c r="B8" i="4"/>
  <c r="G159" i="6"/>
  <c r="U150" i="24" s="1"/>
  <c r="F77" i="8"/>
  <c r="T68" i="26" s="1"/>
  <c r="T35" i="26"/>
  <c r="D33" i="9"/>
  <c r="R24" i="27" s="1"/>
  <c r="G42" i="5"/>
  <c r="U35" i="20" s="1"/>
  <c r="U34" i="20"/>
  <c r="U2" i="27"/>
  <c r="G33" i="9"/>
  <c r="U24" i="27" s="1"/>
  <c r="B159" i="6"/>
  <c r="P150" i="24" s="1"/>
  <c r="P76" i="24"/>
  <c r="C11" i="4"/>
  <c r="Q25" i="18"/>
  <c r="C159" i="6"/>
  <c r="Q150" i="24" s="1"/>
  <c r="G77" i="8" l="1"/>
  <c r="U68" i="26" s="1"/>
  <c r="G70" i="5"/>
  <c r="Q5" i="18"/>
  <c r="C8" i="4"/>
  <c r="B21" i="4"/>
  <c r="P2" i="18"/>
  <c r="D8" i="4"/>
  <c r="R5" i="18"/>
  <c r="C21" i="4" l="1"/>
  <c r="Q2" i="18"/>
  <c r="B23" i="4"/>
  <c r="P12" i="18"/>
  <c r="R2" i="18"/>
  <c r="D21" i="4"/>
  <c r="D23" i="4" l="1"/>
  <c r="R12" i="18"/>
  <c r="B25" i="4"/>
  <c r="P13" i="18"/>
  <c r="C23" i="4"/>
  <c r="Q12" i="18"/>
  <c r="B33" i="4" l="1"/>
  <c r="P18" i="18" s="1"/>
  <c r="P14" i="18"/>
  <c r="C25" i="4"/>
  <c r="Q13" i="18"/>
  <c r="D25" i="4"/>
  <c r="R13" i="18"/>
  <c r="C33" i="4" l="1"/>
  <c r="Q18" i="18" s="1"/>
  <c r="Q14" i="18"/>
  <c r="R14" i="18"/>
  <c r="D33" i="4"/>
  <c r="R18" i="18" s="1"/>
</calcChain>
</file>

<file path=xl/sharedStrings.xml><?xml version="1.0" encoding="utf-8"?>
<sst xmlns="http://schemas.openxmlformats.org/spreadsheetml/2006/main" count="4303" uniqueCount="3307">
  <si>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</si>
  <si>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</si>
  <si>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</si>
  <si>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</si>
  <si>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</si>
  <si>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</si>
  <si>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</si>
  <si>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</si>
  <si>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</si>
  <si>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</si>
  <si>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</si>
  <si>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</si>
  <si>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</si>
  <si>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</si>
  <si>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</si>
  <si>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</si>
  <si>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</si>
  <si>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</si>
  <si>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</si>
  <si>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</si>
  <si>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</si>
  <si>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</si>
  <si>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</si>
  <si>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</si>
  <si>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</si>
  <si>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</si>
  <si>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</si>
  <si>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</si>
  <si>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</si>
  <si>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</si>
  <si>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</si>
  <si>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</si>
  <si>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</si>
  <si>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</si>
  <si>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</si>
  <si>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</si>
  <si>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</si>
  <si>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</si>
  <si>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</si>
  <si>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</si>
  <si>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</si>
  <si>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</si>
  <si>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</si>
  <si>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</si>
  <si>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</si>
  <si>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</si>
  <si>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</si>
  <si>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</si>
  <si>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</si>
  <si>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</si>
  <si>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</si>
  <si>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</si>
  <si>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</si>
  <si>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</si>
  <si>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</si>
  <si>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</si>
  <si>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</si>
  <si>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</si>
  <si>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</si>
  <si>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</si>
  <si>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</si>
  <si>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</si>
  <si>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</si>
  <si>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</si>
  <si>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</si>
  <si>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</si>
  <si>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</si>
  <si>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</si>
  <si>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</si>
  <si>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</si>
  <si>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</si>
  <si>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</si>
  <si>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</si>
  <si>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</si>
  <si>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</si>
  <si>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</si>
  <si>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</si>
  <si>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</si>
  <si>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</si>
  <si>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</si>
  <si>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</si>
  <si>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</si>
  <si>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</si>
  <si>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</si>
  <si>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</si>
  <si>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</si>
  <si>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</si>
  <si>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</si>
  <si>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</si>
  <si>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</si>
  <si>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</si>
  <si>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</si>
  <si>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</si>
  <si>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</si>
  <si>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</si>
  <si>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</si>
  <si>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</si>
  <si>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</si>
  <si>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</si>
  <si>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</si>
  <si>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</si>
  <si>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</si>
  <si>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</si>
  <si>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</si>
  <si>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</si>
  <si>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</si>
  <si>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</si>
  <si>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</si>
  <si>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</si>
  <si>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</si>
  <si>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</si>
  <si>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</si>
  <si>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</si>
  <si>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</si>
  <si>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</si>
  <si>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</si>
  <si>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</si>
  <si>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</si>
  <si>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</si>
  <si>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</si>
  <si>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</si>
  <si>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</si>
  <si>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</si>
  <si>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</si>
  <si>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</si>
  <si>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</si>
  <si>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</si>
  <si>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</si>
  <si>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</si>
  <si>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</si>
  <si>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</si>
  <si>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</si>
  <si>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</si>
  <si>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</si>
  <si>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</si>
  <si>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</si>
  <si>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</si>
  <si>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</si>
  <si>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</si>
  <si>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</si>
  <si>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</si>
  <si>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</si>
  <si>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</si>
  <si>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</si>
  <si>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</si>
  <si>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</si>
  <si>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</si>
  <si>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</si>
  <si>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</si>
  <si>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</si>
  <si>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</si>
  <si>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</si>
  <si>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</si>
  <si>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</si>
  <si>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</si>
  <si>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</si>
  <si>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</si>
  <si>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</si>
  <si>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</si>
  <si>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</si>
  <si>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</si>
  <si>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</si>
  <si>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</si>
  <si>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</si>
  <si>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</si>
  <si>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</si>
  <si>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</si>
  <si>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</si>
  <si>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</si>
  <si>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</si>
  <si>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</si>
  <si>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</si>
  <si>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</si>
  <si>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</si>
  <si>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</si>
  <si>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</si>
  <si>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</si>
  <si>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</si>
  <si>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</si>
  <si>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</si>
  <si>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</si>
  <si>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</si>
  <si>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</si>
  <si>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</si>
  <si>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</si>
  <si>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</si>
  <si>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</si>
  <si>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</si>
  <si>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</si>
  <si>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</si>
  <si>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</si>
  <si>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</si>
  <si>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</si>
  <si>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</si>
  <si>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</si>
  <si>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</si>
  <si>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</si>
  <si>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</si>
  <si>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</si>
  <si>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</si>
  <si>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</si>
  <si>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</si>
  <si>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</si>
  <si>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</si>
  <si>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</si>
  <si>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</si>
  <si>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</si>
  <si>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</si>
  <si>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</si>
  <si>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</si>
  <si>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</si>
  <si>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</si>
  <si>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</si>
  <si>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</si>
  <si>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</si>
  <si>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</si>
  <si>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</si>
  <si>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</si>
  <si>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</si>
  <si>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</si>
  <si>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</si>
  <si>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</si>
  <si>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</si>
  <si>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</si>
  <si>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</si>
  <si>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</si>
  <si>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</si>
  <si>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</si>
  <si>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</si>
  <si>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</si>
  <si>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</si>
  <si>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</si>
  <si>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</si>
  <si>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</si>
  <si>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</si>
  <si>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</si>
  <si>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</si>
  <si>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</si>
  <si>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</si>
  <si>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</si>
  <si>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</si>
  <si>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</si>
  <si>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</si>
  <si>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</si>
  <si>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</si>
  <si>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</si>
  <si>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</si>
  <si>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</si>
  <si>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</si>
  <si>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</si>
  <si>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</si>
  <si>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</si>
  <si>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</si>
  <si>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</si>
  <si>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</si>
  <si>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</si>
  <si>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</si>
  <si>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</si>
  <si>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</si>
  <si>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</si>
  <si>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</si>
  <si>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</si>
  <si>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</si>
  <si>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</si>
  <si>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</si>
  <si>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</si>
  <si>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</si>
  <si>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</si>
  <si>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</si>
  <si>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</si>
  <si>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</si>
  <si>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</si>
  <si>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</si>
  <si>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</si>
  <si>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</si>
  <si>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</si>
  <si>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</si>
  <si>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</si>
  <si>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</si>
  <si>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</si>
  <si>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</si>
  <si>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</si>
  <si>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</si>
  <si>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</si>
  <si>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</si>
  <si>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</si>
  <si>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</si>
  <si>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</si>
  <si>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</si>
  <si>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</si>
  <si>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</si>
  <si>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</si>
  <si>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</si>
  <si>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</si>
  <si>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</si>
  <si>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</si>
  <si>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</si>
  <si>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</si>
  <si>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</si>
  <si>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</si>
  <si>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</si>
  <si>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</si>
  <si>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</si>
  <si>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</si>
  <si>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</si>
  <si>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</si>
  <si>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</si>
  <si>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</si>
  <si>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</si>
  <si>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</si>
  <si>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</si>
  <si>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</si>
  <si>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</si>
  <si>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</si>
  <si>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</si>
  <si>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</si>
  <si>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</si>
  <si>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</si>
  <si>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</si>
  <si>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</si>
  <si>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</si>
  <si>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</si>
  <si>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</si>
  <si>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</si>
  <si>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</si>
  <si>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</si>
  <si>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</si>
  <si>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</si>
  <si>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</si>
  <si>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</si>
  <si>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</si>
  <si>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</si>
  <si>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</si>
  <si>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</si>
  <si>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</si>
  <si>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</si>
  <si>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</si>
  <si>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</si>
  <si>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</si>
  <si>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</si>
  <si>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</si>
  <si>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</si>
  <si>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</si>
  <si>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</si>
  <si>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</si>
  <si>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</si>
  <si>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</si>
  <si>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</si>
  <si>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</si>
  <si>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</si>
  <si>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</si>
  <si>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</si>
  <si>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</si>
  <si>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</si>
  <si>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</si>
  <si>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</si>
  <si>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</si>
  <si>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</si>
  <si>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</si>
  <si>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</si>
  <si>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</si>
  <si>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</si>
  <si>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</si>
  <si>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</si>
  <si>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</si>
  <si>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</si>
  <si>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</si>
  <si>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</si>
  <si>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</si>
  <si>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</si>
  <si>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</si>
  <si>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</si>
  <si>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</si>
  <si>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</si>
  <si>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</si>
  <si>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</si>
  <si>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</si>
  <si>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</si>
  <si>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</si>
  <si>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</si>
  <si>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</si>
  <si>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</si>
  <si>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</si>
  <si>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</si>
  <si>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</si>
  <si>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</si>
  <si>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</si>
  <si>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</si>
  <si>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</si>
  <si>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</si>
  <si>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</si>
  <si>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</si>
  <si>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</si>
  <si>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</si>
  <si>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</si>
  <si>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</si>
  <si>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</si>
  <si>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</si>
  <si>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</si>
  <si>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</si>
  <si>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</si>
  <si>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</si>
  <si>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</si>
  <si>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</si>
  <si>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</si>
  <si>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</si>
  <si>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</si>
  <si>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</si>
  <si>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</si>
  <si>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</si>
  <si>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</si>
  <si>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</si>
  <si>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</si>
  <si>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</si>
  <si>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</si>
  <si>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</si>
  <si>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</si>
  <si>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</si>
  <si>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</si>
  <si>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</si>
  <si>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</si>
  <si>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</si>
  <si>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</si>
  <si>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</si>
  <si>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</si>
  <si>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</si>
  <si>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</si>
  <si>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</si>
  <si>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</si>
  <si>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</si>
  <si>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</si>
  <si>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</si>
  <si>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</si>
  <si>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</si>
  <si>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</si>
  <si>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</si>
  <si>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</si>
  <si>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</si>
  <si>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</si>
  <si>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</si>
  <si>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</si>
  <si>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</si>
  <si>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</si>
  <si>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</si>
  <si>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</si>
  <si>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</si>
  <si>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</si>
  <si>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</si>
  <si>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</si>
  <si>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</si>
  <si>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</si>
  <si>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</si>
  <si>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</si>
  <si>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</si>
  <si>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</si>
  <si>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</si>
  <si>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</si>
  <si>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</si>
  <si>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</si>
  <si>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</si>
  <si>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</si>
  <si>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</si>
  <si>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</si>
  <si>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</si>
  <si>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</si>
  <si>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</si>
  <si>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</si>
  <si>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</si>
  <si>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</si>
  <si>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</si>
  <si>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</si>
  <si>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</si>
  <si>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</si>
  <si>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</si>
  <si>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</si>
  <si>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</si>
  <si>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</si>
  <si>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</si>
  <si>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</si>
  <si>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</si>
  <si>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</si>
  <si>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</si>
  <si>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</si>
  <si>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</si>
  <si>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</si>
  <si>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</si>
  <si>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</si>
  <si>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</si>
  <si>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</si>
  <si>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</si>
  <si>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</si>
  <si>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</si>
  <si>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</si>
  <si>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</si>
  <si>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</si>
  <si>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</si>
  <si>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</si>
  <si>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</si>
  <si>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</si>
  <si>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</si>
  <si>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</si>
  <si>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</si>
  <si>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</si>
  <si>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</si>
  <si>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</si>
  <si>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</si>
  <si>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</si>
  <si>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</si>
  <si>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</si>
  <si>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</si>
  <si>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</si>
  <si>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</si>
  <si>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</si>
  <si>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</si>
  <si>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</si>
  <si>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</si>
  <si>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</si>
  <si>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</si>
  <si>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</si>
  <si>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</si>
  <si>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</si>
  <si>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</si>
  <si>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</si>
  <si>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</si>
  <si>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</si>
  <si>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</si>
  <si>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</si>
  <si>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</si>
  <si>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</si>
  <si>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</si>
  <si>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</si>
  <si>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</si>
  <si>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</si>
  <si>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</si>
  <si>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</si>
  <si>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</si>
  <si>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</si>
  <si>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</si>
  <si>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</si>
  <si>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</si>
  <si>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</si>
  <si>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</si>
  <si>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</si>
  <si>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</si>
  <si>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</si>
  <si>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</si>
  <si>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</si>
  <si>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</si>
  <si>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</si>
  <si>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</si>
  <si>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</si>
  <si>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</si>
  <si>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</si>
  <si>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</si>
  <si>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</si>
  <si>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</si>
  <si>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</si>
  <si>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</si>
  <si>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</si>
  <si>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</si>
  <si>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</si>
  <si>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</si>
  <si>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</si>
  <si>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</si>
  <si>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</si>
  <si>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</si>
  <si>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</si>
  <si>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</si>
  <si>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</si>
  <si>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</si>
  <si>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</si>
  <si>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</si>
  <si>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</si>
  <si>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</si>
  <si>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</si>
  <si>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</si>
  <si>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</si>
  <si>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</si>
  <si>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</si>
  <si>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</si>
  <si>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</si>
  <si>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</si>
  <si>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</si>
  <si>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</si>
  <si>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</si>
  <si>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</si>
  <si>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</si>
  <si>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</si>
  <si>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</si>
  <si>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</si>
  <si>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</si>
  <si>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</si>
  <si>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</si>
  <si>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</si>
  <si>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</si>
  <si>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</si>
  <si>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</si>
  <si>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</si>
  <si>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</si>
  <si>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</si>
  <si>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</si>
  <si>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</si>
  <si>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</si>
  <si>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</si>
  <si>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</si>
  <si>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</si>
  <si>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</si>
  <si>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</si>
  <si>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</si>
  <si>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</si>
  <si>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</si>
  <si>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</si>
  <si>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</si>
  <si>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</si>
  <si>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</si>
  <si>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</si>
  <si>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</si>
  <si>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</si>
  <si>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</si>
  <si>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</si>
  <si>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</si>
  <si>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</si>
  <si>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</si>
  <si>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</si>
  <si>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</si>
  <si>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</si>
  <si>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</si>
  <si>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</si>
  <si>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</si>
  <si>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</si>
  <si>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</si>
  <si>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</si>
  <si>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</si>
  <si>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</si>
  <si>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</si>
  <si>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</si>
  <si>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</si>
  <si>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</si>
  <si>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</si>
  <si>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</si>
  <si>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</si>
  <si>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</si>
  <si>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</si>
  <si>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</si>
  <si>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</si>
  <si>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</si>
  <si>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</si>
  <si>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</si>
  <si>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</si>
  <si>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</si>
  <si>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</si>
  <si>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</si>
  <si>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</si>
  <si>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</si>
  <si>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</si>
  <si>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</si>
  <si>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</si>
  <si>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</si>
  <si>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</si>
  <si>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</si>
  <si>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</si>
  <si>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</si>
  <si>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</si>
  <si>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</si>
  <si>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</si>
  <si>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</si>
  <si>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</si>
  <si>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</si>
  <si>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</si>
  <si>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</si>
  <si>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</si>
  <si>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</si>
  <si>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</si>
  <si>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</si>
  <si>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</si>
  <si>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</si>
  <si>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</si>
  <si>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</si>
  <si>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</si>
  <si>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</si>
  <si>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</si>
  <si>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</si>
  <si>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</si>
  <si>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</si>
  <si>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</si>
  <si>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</si>
  <si>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</si>
  <si>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</si>
  <si>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</si>
  <si>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</si>
  <si>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</si>
  <si>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</si>
  <si>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</si>
  <si>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</si>
  <si>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</si>
  <si>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</si>
  <si>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</si>
  <si>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</si>
  <si>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</si>
  <si>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</si>
  <si>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</si>
  <si>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</si>
  <si>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</si>
  <si>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</si>
  <si>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</si>
  <si>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</si>
  <si>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</si>
  <si>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</si>
  <si>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</si>
  <si>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</si>
  <si>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</si>
  <si>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</si>
  <si>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</si>
  <si>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</si>
  <si>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</si>
  <si>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</si>
  <si>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</si>
  <si>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</si>
  <si>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</si>
  <si>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</si>
  <si>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</si>
  <si>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</si>
  <si>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</si>
  <si>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</si>
  <si>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</si>
  <si>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</si>
  <si>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</si>
  <si>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</si>
  <si>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</si>
  <si>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</si>
  <si>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</si>
  <si>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</si>
  <si>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</si>
  <si>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</si>
  <si>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</si>
  <si>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</si>
  <si>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</si>
  <si>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</si>
  <si>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</si>
  <si>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</si>
  <si>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</si>
  <si>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</si>
  <si>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</si>
  <si>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</si>
  <si>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</si>
  <si>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</si>
  <si>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</si>
  <si>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</si>
  <si>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</si>
  <si>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</si>
  <si>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</si>
  <si>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</si>
  <si>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</si>
  <si>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</si>
  <si>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</si>
  <si>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</si>
  <si>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</si>
  <si>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</si>
  <si>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</si>
  <si>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</si>
  <si>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</si>
  <si>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</si>
  <si>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</si>
  <si>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</si>
  <si>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</si>
  <si>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</si>
  <si>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</si>
  <si>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</si>
  <si>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</si>
  <si>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</si>
  <si>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</si>
  <si>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</si>
  <si>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</si>
  <si>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</si>
  <si>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</si>
  <si>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</si>
  <si>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</si>
  <si>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</si>
  <si>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</si>
  <si>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</si>
  <si>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</si>
  <si>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</si>
  <si>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</si>
  <si>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</si>
  <si>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</si>
  <si>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</si>
  <si>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</si>
  <si>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</si>
  <si>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</si>
  <si>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</si>
  <si>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</si>
  <si>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</si>
  <si>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</si>
  <si>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</si>
  <si>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</si>
  <si>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</si>
  <si>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</si>
  <si>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</si>
  <si>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</si>
  <si>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</si>
  <si>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</si>
  <si>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</si>
  <si>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</si>
  <si>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</si>
  <si>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</si>
  <si>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</si>
  <si>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</si>
  <si>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</si>
  <si>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</si>
  <si>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</si>
  <si>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</si>
  <si>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</si>
  <si>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</si>
  <si>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</si>
  <si>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</si>
  <si>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</si>
  <si>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</si>
  <si>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</si>
  <si>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</si>
  <si>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</si>
  <si>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</si>
  <si>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</si>
  <si>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</si>
  <si>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</si>
  <si>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</si>
  <si>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</si>
  <si>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</si>
  <si>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</si>
  <si>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</si>
  <si>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</si>
  <si>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</si>
  <si>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</si>
  <si>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</si>
  <si>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</si>
  <si>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</si>
  <si>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</si>
  <si>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</si>
  <si>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</si>
  <si>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</si>
  <si>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</si>
  <si>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</si>
  <si>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</si>
  <si>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</si>
  <si>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</si>
  <si>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</si>
  <si>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</si>
  <si>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</si>
  <si>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</si>
  <si>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</si>
  <si>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</si>
  <si>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</si>
  <si>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</si>
  <si>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</si>
  <si>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</si>
  <si>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</si>
  <si>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</si>
  <si>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</si>
  <si>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</si>
  <si>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</si>
  <si>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</si>
  <si>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</si>
  <si>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</si>
  <si>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</si>
  <si>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</si>
  <si>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</si>
  <si>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</si>
  <si>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</si>
  <si>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</si>
  <si>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</si>
  <si>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</si>
  <si>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</si>
  <si>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</si>
  <si>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</si>
  <si>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</si>
  <si>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</si>
  <si>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</si>
  <si>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</si>
  <si>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</si>
  <si>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</si>
  <si>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</si>
  <si>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</si>
  <si>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</si>
  <si>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</si>
  <si>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</si>
  <si>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</si>
  <si>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</si>
  <si>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</si>
  <si>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</si>
  <si>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</si>
  <si>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</si>
  <si>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</si>
  <si>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</si>
  <si>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</si>
  <si>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</si>
  <si>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</si>
  <si>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</si>
  <si>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</si>
  <si>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</si>
  <si>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</si>
  <si>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</si>
  <si>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</si>
  <si>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</si>
  <si>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</si>
  <si>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</si>
  <si>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</si>
  <si>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</si>
  <si>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</si>
  <si>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</si>
  <si>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</si>
  <si>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</si>
  <si>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</si>
  <si>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</si>
  <si>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</si>
  <si>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</si>
  <si>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</si>
  <si>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</si>
  <si>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</si>
  <si>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</si>
  <si>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</si>
  <si>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</si>
  <si>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</si>
  <si>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</si>
  <si>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</si>
  <si>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</si>
  <si>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</si>
  <si>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</si>
  <si>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</si>
  <si>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</si>
  <si>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</si>
  <si>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</si>
  <si>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</si>
  <si>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</si>
  <si>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</si>
  <si>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</si>
  <si>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</si>
  <si>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</si>
  <si>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</si>
  <si>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</si>
  <si>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</si>
  <si>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</si>
  <si>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</si>
  <si>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</si>
  <si>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</si>
  <si>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</si>
  <si>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</si>
  <si>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</si>
  <si>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</si>
  <si>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</si>
  <si>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</si>
  <si>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</si>
  <si>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</si>
  <si>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</si>
  <si>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</si>
  <si>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</si>
  <si>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</si>
  <si>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</si>
  <si>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</si>
  <si>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</si>
  <si>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</si>
  <si>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</si>
  <si>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</si>
  <si>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</si>
  <si>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</si>
  <si>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</si>
  <si>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</si>
  <si>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</si>
  <si>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</si>
  <si>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</si>
  <si>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</si>
  <si>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</si>
  <si>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</si>
  <si>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</si>
  <si>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</si>
  <si>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</si>
  <si>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</si>
  <si>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</si>
  <si>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</si>
  <si>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</si>
  <si>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</si>
  <si>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</si>
  <si>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</si>
  <si>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</si>
  <si>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</si>
  <si>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</si>
  <si>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</si>
  <si>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</si>
  <si>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</si>
  <si>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</si>
  <si>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</si>
  <si>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</si>
  <si>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</si>
  <si>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</si>
  <si>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</si>
  <si>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</si>
  <si>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</si>
  <si>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</si>
  <si>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</si>
  <si>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</si>
  <si>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</si>
  <si>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</si>
  <si>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</si>
  <si>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</si>
  <si>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</si>
  <si>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</si>
  <si>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</si>
  <si>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</si>
  <si>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</si>
  <si>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</si>
  <si>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</si>
  <si>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</si>
  <si>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</si>
  <si>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</si>
  <si>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</si>
  <si>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</si>
  <si>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</si>
  <si>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</si>
  <si>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</si>
  <si>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</si>
  <si>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</si>
  <si>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</si>
  <si>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</si>
  <si>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</si>
  <si>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</si>
  <si>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</si>
  <si>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</si>
  <si>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</si>
  <si>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</si>
  <si>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</si>
  <si>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</si>
  <si>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</si>
  <si>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</si>
  <si>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</si>
  <si>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</si>
  <si>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</si>
  <si>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</si>
  <si>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</si>
  <si>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</si>
  <si>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</si>
  <si>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</si>
  <si>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</si>
  <si>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</si>
  <si>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</si>
  <si>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</si>
  <si>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</si>
  <si>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</si>
  <si>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</si>
  <si>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</si>
  <si>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</si>
  <si>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</si>
  <si>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</si>
  <si>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</si>
  <si>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</si>
  <si>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</si>
  <si>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</si>
  <si>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</si>
  <si>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</si>
  <si>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</si>
  <si>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</si>
  <si>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</si>
  <si>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</si>
  <si>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</si>
  <si>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</si>
  <si>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</si>
  <si>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</si>
  <si>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</si>
  <si>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</si>
  <si>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</si>
  <si>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</si>
  <si>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</si>
  <si>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</si>
  <si>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</si>
  <si>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</si>
  <si>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</si>
  <si>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</si>
  <si>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</si>
  <si>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</si>
  <si>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</si>
  <si>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</si>
  <si>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</si>
  <si>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</si>
  <si>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</si>
  <si>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</si>
  <si>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</si>
  <si>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</si>
  <si>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</si>
  <si>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</si>
  <si>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</si>
  <si>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</si>
  <si>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</si>
  <si>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</si>
  <si>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</si>
  <si>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</si>
  <si>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</si>
  <si>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</si>
  <si>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</si>
  <si>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</si>
  <si>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</si>
  <si>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</si>
  <si>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</si>
  <si>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</si>
  <si>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</si>
  <si>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</si>
  <si>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</si>
  <si>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</si>
  <si>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</si>
  <si>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</si>
  <si>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</si>
  <si>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</si>
  <si>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</si>
  <si>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</si>
  <si>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</si>
  <si>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</si>
  <si>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</si>
  <si>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</si>
  <si>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</si>
  <si>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</si>
  <si>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</si>
  <si>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</si>
  <si>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</si>
  <si>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</si>
  <si>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</si>
  <si>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</si>
  <si>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</si>
  <si>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</si>
  <si>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</si>
  <si>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</si>
  <si>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</si>
  <si>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</si>
  <si>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</si>
  <si>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</si>
  <si>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</si>
  <si>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</si>
  <si>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</si>
  <si>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</si>
  <si>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</si>
  <si>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</si>
  <si>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</si>
  <si>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</si>
  <si>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</si>
  <si>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</si>
  <si>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</si>
  <si>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</si>
  <si>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</si>
  <si>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</si>
  <si>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</si>
  <si>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</si>
  <si>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</si>
  <si>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</si>
  <si>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</si>
  <si>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</si>
  <si>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</si>
  <si>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</si>
  <si>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</si>
  <si>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</si>
  <si>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</si>
  <si>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</si>
  <si>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</si>
  <si>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</si>
  <si>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</si>
  <si>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</si>
  <si>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</si>
  <si>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</si>
  <si>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</si>
  <si>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</si>
  <si>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</si>
  <si>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</si>
  <si>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</si>
  <si>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</si>
  <si>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</si>
  <si>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</si>
  <si>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</si>
  <si>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</si>
  <si>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</si>
  <si>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</si>
  <si>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</si>
  <si>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</si>
  <si>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</si>
  <si>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</si>
  <si>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</si>
  <si>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</si>
  <si>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</si>
  <si>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</si>
  <si>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</si>
  <si>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</si>
  <si>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</si>
  <si>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</si>
  <si>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</si>
  <si>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</si>
  <si>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</si>
  <si>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</si>
  <si>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</si>
  <si>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</si>
  <si>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</si>
  <si>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</si>
  <si>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</si>
  <si>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</si>
  <si>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</si>
  <si>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</si>
  <si>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</si>
  <si>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</si>
  <si>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</si>
  <si>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</si>
  <si>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</si>
  <si>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</si>
  <si>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</si>
  <si>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</si>
  <si>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</si>
  <si>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</si>
  <si>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</si>
  <si>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</si>
  <si>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</si>
  <si>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</si>
  <si>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</si>
  <si>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</si>
  <si>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</si>
  <si>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</si>
  <si>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</si>
  <si>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</si>
  <si>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</si>
  <si>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</si>
  <si>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</si>
  <si>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</si>
  <si>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</si>
  <si>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</si>
  <si>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</si>
  <si>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</si>
  <si>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</si>
  <si>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</si>
  <si>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</si>
  <si>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</si>
  <si>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</si>
  <si>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</si>
  <si>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</si>
  <si>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</si>
  <si>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</si>
  <si>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</si>
  <si>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</si>
  <si>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</si>
  <si>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</si>
  <si>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</si>
  <si>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</si>
  <si>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</si>
  <si>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</si>
  <si>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</si>
  <si>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</si>
  <si>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</si>
  <si>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</si>
  <si>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</si>
  <si>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</si>
  <si>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</si>
  <si>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</si>
  <si>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</si>
  <si>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</si>
  <si>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</si>
  <si>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</si>
  <si>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</si>
  <si>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</si>
  <si>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</si>
  <si>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</si>
  <si>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</si>
  <si>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</si>
  <si>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</si>
  <si>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</si>
  <si>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</si>
  <si>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</si>
  <si>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</si>
  <si>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</si>
  <si>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</si>
  <si>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</si>
  <si>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</si>
  <si>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</si>
  <si>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</si>
  <si>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</si>
  <si>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</si>
  <si>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</si>
  <si>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</si>
  <si>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</si>
  <si>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</si>
  <si>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</si>
  <si>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</si>
  <si>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</si>
  <si>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</si>
  <si>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</si>
  <si>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</si>
  <si>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</si>
  <si>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</si>
  <si>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</si>
  <si>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</si>
  <si>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</si>
  <si>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</si>
  <si>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</si>
  <si>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</si>
  <si>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</si>
  <si>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</si>
  <si>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</si>
  <si>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</si>
  <si>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</si>
  <si>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</si>
  <si>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</si>
  <si>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</si>
  <si>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</si>
  <si>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</si>
  <si>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</si>
  <si>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</si>
  <si>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</si>
  <si>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</si>
  <si>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</si>
  <si>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</si>
  <si>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</si>
  <si>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</si>
  <si>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</si>
  <si>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</si>
  <si>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</si>
  <si>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</si>
  <si>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</si>
  <si>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</si>
  <si>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</si>
  <si>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</si>
  <si>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</si>
  <si>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</si>
  <si>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</si>
  <si>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</si>
  <si>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</si>
  <si>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</si>
  <si>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</si>
  <si>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</si>
  <si>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</si>
  <si>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</si>
  <si>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</si>
  <si>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</si>
  <si>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</si>
  <si>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</si>
  <si>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</si>
  <si>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</si>
  <si>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</si>
  <si>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</si>
  <si>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</si>
  <si>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</si>
  <si>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</si>
  <si>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</si>
  <si>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</si>
  <si>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</si>
  <si>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</si>
  <si>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</si>
  <si>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</si>
  <si>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</si>
  <si>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</si>
  <si>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</si>
  <si>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</si>
  <si>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</si>
  <si>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</si>
  <si>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</si>
  <si>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</si>
  <si>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</si>
  <si>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</si>
  <si>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</si>
  <si>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</si>
  <si>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</si>
  <si>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</si>
  <si>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</si>
  <si>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</si>
  <si>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</si>
  <si>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</si>
  <si>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</si>
  <si>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</si>
  <si>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</si>
  <si>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</si>
  <si>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</si>
  <si>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</si>
  <si>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</si>
  <si>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</si>
  <si>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</si>
  <si>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</si>
  <si>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</si>
  <si>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</si>
  <si>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</si>
  <si>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</si>
  <si>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</si>
  <si>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</si>
  <si>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</si>
  <si>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</si>
  <si>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</si>
  <si>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</si>
  <si>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</si>
  <si>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</si>
  <si>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</si>
  <si>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</si>
  <si>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</si>
  <si>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</si>
  <si>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</si>
  <si>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</si>
  <si>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</si>
  <si>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</si>
  <si>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</si>
  <si>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</si>
  <si>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</si>
  <si>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</si>
  <si>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</si>
  <si>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</si>
  <si>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</si>
  <si>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</si>
  <si>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</si>
  <si>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</si>
  <si>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</si>
  <si>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</si>
  <si>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</si>
  <si>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</si>
  <si>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</si>
  <si>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</si>
  <si>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</si>
  <si>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</si>
  <si>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</si>
  <si>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</si>
  <si>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</si>
  <si>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</si>
  <si>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</si>
  <si>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</si>
  <si>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</si>
  <si>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</si>
  <si>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</si>
  <si>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</si>
  <si>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</si>
  <si>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</si>
  <si>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</si>
  <si>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</si>
  <si>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</si>
  <si>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</si>
  <si>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</si>
  <si>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</si>
  <si>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</si>
  <si>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</si>
  <si>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</si>
  <si>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</si>
  <si>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</si>
  <si>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</si>
  <si>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</si>
  <si>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</si>
  <si>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</si>
  <si>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</si>
  <si>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</si>
  <si>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</si>
  <si>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</si>
  <si>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</si>
  <si>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</si>
  <si>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</si>
  <si>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</si>
  <si>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</si>
  <si>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</si>
  <si>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</si>
  <si>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</si>
  <si>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</si>
  <si>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</si>
  <si>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</si>
  <si>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</si>
  <si>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</si>
  <si>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</si>
  <si>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</si>
  <si>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</si>
  <si>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</si>
  <si>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</si>
  <si>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</si>
  <si>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</si>
  <si>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</si>
  <si>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</si>
  <si>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</si>
  <si>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</si>
  <si>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</si>
  <si>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</si>
  <si>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</si>
  <si>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</si>
  <si>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</si>
  <si>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</si>
  <si>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</si>
  <si>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</si>
  <si>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</si>
  <si>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</si>
  <si>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</si>
  <si>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</si>
  <si>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</si>
  <si>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</si>
  <si>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</si>
  <si>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</si>
  <si>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</si>
  <si>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</si>
  <si>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</si>
  <si>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</si>
  <si>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</si>
  <si>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</si>
  <si>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</si>
  <si>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</si>
  <si>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</si>
  <si>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</si>
  <si>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</si>
  <si>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</si>
  <si>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</si>
  <si>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</si>
  <si>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</si>
  <si>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</si>
  <si>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</si>
  <si>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</si>
  <si>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</si>
  <si>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</si>
  <si>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</si>
  <si>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</si>
  <si>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</si>
  <si>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</si>
  <si>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</si>
  <si>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</si>
  <si>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</si>
  <si>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</si>
  <si>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</si>
  <si>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</si>
  <si>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</si>
  <si>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</si>
  <si>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</si>
  <si>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</si>
  <si>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</si>
  <si>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</si>
  <si>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</si>
  <si>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</si>
  <si>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</si>
  <si>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</si>
  <si>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</si>
  <si>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</si>
  <si>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</si>
  <si>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</si>
  <si>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</si>
  <si>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</si>
  <si>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</si>
  <si>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</si>
  <si>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</si>
  <si>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</si>
  <si>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</si>
  <si>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</si>
  <si>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</si>
  <si>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</si>
  <si>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</si>
  <si>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</si>
  <si>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</si>
  <si>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</si>
  <si>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</si>
  <si>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</si>
  <si>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</si>
  <si>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</si>
  <si>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</si>
  <si>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</si>
  <si>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</si>
  <si>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</si>
  <si>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</si>
  <si>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</si>
  <si>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</si>
  <si>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</si>
  <si>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</si>
  <si>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</si>
  <si>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</si>
  <si>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</si>
  <si>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</si>
  <si>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</si>
  <si>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</si>
  <si>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</si>
  <si>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</si>
  <si>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</si>
  <si>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</si>
  <si>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</si>
  <si>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</si>
  <si>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</si>
  <si>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</si>
  <si>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</si>
  <si>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</si>
  <si>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</si>
  <si>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</si>
  <si>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</si>
  <si>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</si>
  <si>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</si>
  <si>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</si>
  <si>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</si>
  <si>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</si>
  <si>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</si>
  <si>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</si>
  <si>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</si>
  <si>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</si>
  <si>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</si>
  <si>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</si>
  <si>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</si>
  <si>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</si>
  <si>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</si>
  <si>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</si>
  <si>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</si>
  <si>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</si>
  <si>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</si>
  <si>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</si>
  <si>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</si>
  <si>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</si>
  <si>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</si>
  <si>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</si>
  <si>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</si>
  <si>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</si>
  <si>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</si>
  <si>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</si>
  <si>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</si>
  <si>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</si>
  <si>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</si>
  <si>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</si>
  <si>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</si>
  <si>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</si>
  <si>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</si>
  <si>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</si>
  <si>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</si>
  <si>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</si>
  <si>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</si>
  <si>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</si>
  <si>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</si>
  <si>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</si>
  <si>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</si>
  <si>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</si>
  <si>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</si>
  <si>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</si>
  <si>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</si>
  <si>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</si>
  <si>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</si>
  <si>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</si>
  <si>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</si>
  <si>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</si>
  <si>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</si>
  <si>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</si>
  <si>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</si>
  <si>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</si>
  <si>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</si>
  <si>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</si>
  <si>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</si>
  <si>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</si>
  <si>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</si>
  <si>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</si>
  <si>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</si>
  <si>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</si>
  <si>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</si>
  <si>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</si>
  <si>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</si>
  <si>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</si>
  <si>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</si>
  <si>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</si>
  <si>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</si>
  <si>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</si>
  <si>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</si>
  <si>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</si>
  <si>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</si>
  <si>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</si>
  <si>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</si>
  <si>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</si>
  <si>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</si>
  <si>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</si>
  <si>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</si>
  <si>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</si>
  <si>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</si>
  <si>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</si>
  <si>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</si>
  <si>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</si>
  <si>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</si>
  <si>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</si>
  <si>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</si>
  <si>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</si>
  <si>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</si>
  <si>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</si>
  <si>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</si>
  <si>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</si>
  <si>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</si>
  <si>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</si>
  <si>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</si>
  <si>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</si>
  <si>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</si>
  <si>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</si>
  <si>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</si>
  <si>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</si>
  <si>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</si>
  <si>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</si>
  <si>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</si>
  <si>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</si>
  <si>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</si>
  <si>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</si>
  <si>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</si>
  <si>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</si>
  <si>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</si>
  <si>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</si>
  <si>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</si>
  <si>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</si>
  <si>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</si>
  <si>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</si>
  <si>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</si>
  <si>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</si>
  <si>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</si>
  <si>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</si>
  <si>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</si>
  <si>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</si>
  <si>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</si>
  <si>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</si>
  <si>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</si>
  <si>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</si>
  <si>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</si>
  <si>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</si>
  <si>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</si>
  <si>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</si>
  <si>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</si>
  <si>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</si>
  <si>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</si>
  <si>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</si>
  <si>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</si>
  <si>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</si>
  <si>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</si>
  <si>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</si>
  <si>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</si>
  <si>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</si>
  <si>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</si>
  <si>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</si>
  <si>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</si>
  <si>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</si>
  <si>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</si>
  <si>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</si>
  <si>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</si>
  <si>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</si>
  <si>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</si>
  <si>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</si>
  <si>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</si>
  <si>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</si>
  <si>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</si>
  <si>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</si>
  <si>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</si>
  <si>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</si>
  <si>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</si>
  <si>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</si>
  <si>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</si>
  <si>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</si>
  <si>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</si>
  <si>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</si>
  <si>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</si>
  <si>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</si>
  <si>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</si>
  <si>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</si>
  <si>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</si>
  <si>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</si>
  <si>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</si>
  <si>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</si>
  <si>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</si>
  <si>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</si>
  <si>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</si>
  <si>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</si>
  <si>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</si>
  <si>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</si>
  <si>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</si>
  <si>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</si>
  <si>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</si>
  <si>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</si>
  <si>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</si>
  <si>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</si>
  <si>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</si>
  <si>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</si>
  <si>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</si>
  <si>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</si>
  <si>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</si>
  <si>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</si>
  <si>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</si>
  <si>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</si>
  <si>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</si>
  <si>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</si>
  <si>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</si>
  <si>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</si>
  <si>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</si>
  <si>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</si>
  <si>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</si>
  <si>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</si>
  <si>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</si>
  <si>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</si>
  <si>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</si>
  <si>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</si>
  <si>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</si>
  <si>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</si>
  <si>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</si>
  <si>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</si>
  <si>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</si>
  <si>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</si>
  <si>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</si>
  <si>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</si>
  <si>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</si>
  <si>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</si>
  <si>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</si>
  <si>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</si>
  <si>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</si>
  <si>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</si>
  <si>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</si>
  <si>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</si>
  <si>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</si>
  <si>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</si>
  <si>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</si>
  <si>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</si>
  <si>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</si>
  <si>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</si>
  <si>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</si>
  <si>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</si>
  <si>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</si>
  <si>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</si>
  <si>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</si>
  <si>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</si>
  <si>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</si>
  <si>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</si>
  <si>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</si>
  <si>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</si>
  <si>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</si>
  <si>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</si>
  <si>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</si>
  <si>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</si>
  <si>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</si>
  <si>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</si>
  <si>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</si>
  <si>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</si>
  <si>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</si>
  <si>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</si>
  <si>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</si>
  <si>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</si>
  <si>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</si>
  <si>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</si>
  <si>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</si>
  <si>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</si>
  <si>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</si>
  <si>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</si>
  <si>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</si>
  <si>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</si>
  <si>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</si>
  <si>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</si>
  <si>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</si>
  <si>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</si>
  <si>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</si>
  <si>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</si>
  <si>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</si>
  <si>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</si>
  <si>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</si>
  <si>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</si>
  <si>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</si>
  <si>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</si>
  <si>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</si>
  <si>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</si>
  <si>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</si>
  <si>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</si>
  <si>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</si>
  <si>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</si>
  <si>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</si>
  <si>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</si>
  <si>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</si>
  <si>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</si>
  <si>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</si>
  <si>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</si>
  <si>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</si>
  <si>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</si>
  <si>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</si>
  <si>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</si>
  <si>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</si>
  <si>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</si>
  <si>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</si>
  <si>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</si>
  <si>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</si>
  <si>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</si>
  <si>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</si>
  <si>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</si>
  <si>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</si>
  <si>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</si>
  <si>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</si>
  <si>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</si>
  <si>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</si>
  <si>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</si>
  <si>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</si>
  <si>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</si>
  <si>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</si>
  <si>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</si>
  <si>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</si>
  <si>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</si>
  <si>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</si>
  <si>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</si>
  <si>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</si>
  <si>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</si>
  <si>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</si>
  <si>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</si>
  <si>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</si>
  <si>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</si>
  <si>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</si>
  <si>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</si>
  <si>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</si>
  <si>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</si>
  <si>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</si>
  <si>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</si>
  <si>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</si>
  <si>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</si>
  <si>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</si>
  <si>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</si>
  <si>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</si>
  <si>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</si>
  <si>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</si>
  <si>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</si>
  <si>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</si>
  <si>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</si>
  <si>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</si>
  <si>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</si>
  <si>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</si>
  <si>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</si>
  <si>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</si>
  <si>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</si>
  <si>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</si>
  <si>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</si>
  <si>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</si>
  <si>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</si>
  <si>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</si>
  <si>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</si>
  <si>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</si>
  <si>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</si>
  <si>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</si>
  <si>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</si>
  <si>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</si>
  <si>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</si>
  <si>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</si>
  <si>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</si>
  <si>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</si>
  <si>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</si>
  <si>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</si>
  <si>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</si>
  <si>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</si>
  <si>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</si>
  <si>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</si>
  <si>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</si>
  <si>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</si>
  <si>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</si>
  <si>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</si>
  <si>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</si>
  <si>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</si>
  <si>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</si>
  <si>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</si>
  <si>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</si>
  <si>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</si>
  <si>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</si>
  <si>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</si>
  <si>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</si>
  <si>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</si>
  <si>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</si>
  <si>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</si>
  <si>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</si>
  <si>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</si>
  <si>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</si>
  <si>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</si>
  <si>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</si>
  <si>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</si>
  <si>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</si>
  <si>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</si>
  <si>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</si>
  <si>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</si>
  <si>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</si>
  <si>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</si>
  <si>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</si>
  <si>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</si>
  <si>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</si>
  <si>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</si>
  <si>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</si>
  <si>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</si>
  <si>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</si>
  <si>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</si>
  <si>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</si>
  <si>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</si>
  <si>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</si>
  <si>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</si>
  <si>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</si>
  <si>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</si>
  <si>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</si>
  <si>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</si>
  <si>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</si>
  <si>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</si>
  <si>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</si>
  <si>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</si>
  <si>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</si>
  <si>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</si>
  <si>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</si>
  <si>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</si>
  <si>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</si>
  <si>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</si>
  <si>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</si>
  <si>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</si>
  <si>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</si>
  <si>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</si>
  <si>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</si>
  <si>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</si>
  <si>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</si>
  <si>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</si>
  <si>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</si>
  <si>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</si>
  <si>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</si>
  <si>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</si>
  <si>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</si>
  <si>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</si>
  <si>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</si>
  <si>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</si>
  <si>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</si>
  <si>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</si>
  <si>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</si>
  <si>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</si>
  <si>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</si>
  <si>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</si>
  <si>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</si>
  <si>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</si>
  <si>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</si>
  <si>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</si>
  <si>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</si>
  <si>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</si>
  <si>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</si>
  <si>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</si>
  <si>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</si>
  <si>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</si>
  <si>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</si>
  <si>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</si>
  <si>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</si>
  <si>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</si>
  <si>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</si>
  <si>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</si>
  <si>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</si>
  <si>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</si>
  <si>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</si>
  <si>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</si>
  <si>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</si>
  <si>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</si>
  <si>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</si>
  <si>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</si>
  <si>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</si>
  <si>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</si>
  <si>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</si>
  <si>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</si>
  <si>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</si>
  <si>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</si>
  <si>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</si>
  <si>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</si>
  <si>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</si>
  <si>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</si>
  <si>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</si>
  <si>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</si>
  <si>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</si>
  <si>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</si>
  <si>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</si>
  <si>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</si>
  <si>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</si>
  <si>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</si>
  <si>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</si>
  <si>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</si>
  <si>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</si>
  <si>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</si>
  <si>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</si>
  <si>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</si>
  <si>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</si>
  <si>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</si>
  <si>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</si>
  <si>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</si>
  <si>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</si>
  <si>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</si>
  <si>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</si>
  <si>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</si>
  <si>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</si>
  <si>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</si>
  <si>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</si>
  <si>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</si>
  <si>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</si>
  <si>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</si>
  <si>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</si>
  <si>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</si>
  <si>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</si>
  <si>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</si>
  <si>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</si>
  <si>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</si>
  <si>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</si>
  <si>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</si>
  <si>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</si>
  <si>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</si>
  <si>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</si>
  <si>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</si>
  <si>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</si>
  <si>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</si>
  <si>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</si>
  <si>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</si>
  <si>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</si>
  <si>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</si>
  <si>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</si>
  <si>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</si>
  <si>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</si>
  <si>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</si>
  <si>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</si>
  <si>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</si>
  <si>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</si>
  <si>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</si>
  <si>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</si>
  <si>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</si>
  <si>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</si>
  <si>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</si>
  <si>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</si>
  <si>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</si>
  <si>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</si>
  <si>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</si>
  <si>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</si>
  <si>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</si>
  <si>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</si>
  <si>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</si>
  <si>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</si>
  <si>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</si>
  <si>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</si>
  <si>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</si>
  <si>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</si>
  <si>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</si>
  <si>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</si>
  <si>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</si>
  <si>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</si>
  <si>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</si>
  <si>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</si>
  <si>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</si>
  <si>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</si>
  <si>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</si>
  <si>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</si>
  <si>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</si>
  <si>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</si>
  <si>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</si>
  <si>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</si>
  <si>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</si>
  <si>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</si>
  <si>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</si>
  <si>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</si>
  <si>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</si>
  <si>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</si>
  <si>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</si>
  <si>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</si>
  <si>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</si>
  <si>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</si>
  <si>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</si>
  <si>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</si>
  <si>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</si>
  <si>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</si>
  <si>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</si>
  <si>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</si>
  <si>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</si>
  <si>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</si>
  <si>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</si>
  <si>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</si>
  <si>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</si>
  <si>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</si>
  <si>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</si>
  <si>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</si>
  <si>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</si>
  <si>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</si>
  <si>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</si>
  <si>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</si>
  <si>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</si>
  <si>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</si>
  <si>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</si>
  <si>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</si>
  <si>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</si>
  <si>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</si>
  <si>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</si>
  <si>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</si>
  <si>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</si>
  <si>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</si>
  <si>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</si>
  <si>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</si>
  <si>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</si>
  <si>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</si>
  <si>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</si>
  <si>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</si>
  <si>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</si>
  <si>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</si>
  <si>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</si>
  <si>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</si>
  <si>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</si>
  <si>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</si>
  <si>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</si>
  <si>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</si>
  <si>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</si>
  <si>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</si>
  <si>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</si>
  <si>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</si>
  <si>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</si>
  <si>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</si>
  <si>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</si>
  <si>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</si>
  <si>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</si>
  <si>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</si>
  <si>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</si>
  <si>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</si>
  <si>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</si>
  <si>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</si>
  <si>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</si>
  <si>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</si>
  <si>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</si>
  <si>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</si>
  <si>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</si>
  <si>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</si>
  <si>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</si>
  <si>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</si>
  <si>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</si>
  <si>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</si>
  <si>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</si>
  <si>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</si>
  <si>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</si>
  <si>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</si>
  <si>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</si>
  <si>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</si>
  <si>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</si>
  <si>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</si>
  <si>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</si>
  <si>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</si>
  <si>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</si>
  <si>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</si>
  <si>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</si>
  <si>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</si>
  <si>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</si>
  <si>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</si>
  <si>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</si>
  <si>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</si>
  <si>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</si>
  <si>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</si>
  <si>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</si>
  <si>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</si>
  <si>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</si>
  <si>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</si>
  <si>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</si>
  <si>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</si>
  <si>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</si>
  <si>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</si>
  <si>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</si>
  <si>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</si>
  <si>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</si>
  <si>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</si>
  <si>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</si>
  <si>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</si>
  <si>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</si>
  <si>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</si>
  <si>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</si>
  <si>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</si>
  <si>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</si>
  <si>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</si>
  <si>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</si>
  <si>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</si>
  <si>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</si>
  <si>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</si>
  <si>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</si>
  <si>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</si>
  <si>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</si>
  <si>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</si>
  <si>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</si>
  <si>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</si>
  <si>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</si>
  <si>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</si>
  <si>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</si>
  <si>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</si>
  <si>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</si>
  <si>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</si>
  <si>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</si>
  <si>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</si>
  <si>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</si>
  <si>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</si>
  <si>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</si>
  <si>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</si>
  <si>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</si>
  <si>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</si>
  <si>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</si>
  <si>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</si>
  <si>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</si>
  <si>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</si>
  <si>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</si>
  <si>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</si>
  <si>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</si>
  <si>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</si>
  <si>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</si>
  <si>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</si>
  <si>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</si>
  <si>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</si>
  <si>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</si>
  <si>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</si>
  <si>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</si>
  <si>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</si>
  <si>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</si>
  <si>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</si>
  <si>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</si>
  <si>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</si>
  <si>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</si>
  <si>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</si>
  <si>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</si>
  <si>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</si>
  <si>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</si>
  <si>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</si>
  <si>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</si>
  <si>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</si>
  <si>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</si>
  <si>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</si>
  <si>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</si>
  <si>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</si>
  <si>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</si>
  <si>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</si>
  <si>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</si>
  <si>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</si>
  <si>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</si>
  <si>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</si>
  <si>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</si>
  <si>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</si>
  <si>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</si>
  <si>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</si>
  <si>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</si>
  <si>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</si>
  <si>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</si>
  <si>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</si>
  <si>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</si>
  <si>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</si>
  <si>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</si>
  <si>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</si>
  <si>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</si>
  <si>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</si>
  <si>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</si>
  <si>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</si>
  <si>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</si>
  <si>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</si>
  <si>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</si>
  <si>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</si>
  <si>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</si>
  <si>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</si>
  <si>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</si>
  <si>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</si>
  <si>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</si>
  <si>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</si>
  <si>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</si>
  <si>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</si>
  <si>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</si>
  <si>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</si>
  <si>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</si>
  <si>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</si>
  <si>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</si>
  <si>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</si>
  <si>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</si>
  <si>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</si>
  <si>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</si>
  <si>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</si>
  <si>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</si>
  <si>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</si>
  <si>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</si>
  <si>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</si>
  <si>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</si>
  <si>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</si>
  <si>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</si>
  <si>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</si>
  <si>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</si>
  <si>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</si>
  <si>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</si>
  <si>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</si>
  <si>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</si>
  <si>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</si>
  <si>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</si>
  <si>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</si>
  <si>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</si>
  <si>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</si>
  <si>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</si>
  <si>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</si>
  <si>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</si>
  <si>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</si>
  <si>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</si>
  <si>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</si>
  <si>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</si>
  <si>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</si>
  <si>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</si>
  <si>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</si>
  <si>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</si>
  <si>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</si>
  <si>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</si>
  <si>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</si>
  <si>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</si>
  <si>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</si>
  <si>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</si>
  <si>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</si>
  <si>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</si>
  <si>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</si>
  <si>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</si>
  <si>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</si>
  <si>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</si>
  <si>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</si>
  <si>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</si>
  <si>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</si>
  <si>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</si>
  <si>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</si>
  <si>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</si>
  <si>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</si>
  <si>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</si>
  <si>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</si>
  <si>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</si>
  <si>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</si>
  <si>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</si>
  <si>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</si>
  <si>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</si>
  <si>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</si>
  <si>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</si>
  <si>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</si>
  <si>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</si>
  <si>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</si>
  <si>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</si>
  <si>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</si>
  <si>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</si>
  <si>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</si>
  <si>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</si>
  <si>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</si>
  <si>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</si>
  <si>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</si>
  <si>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</si>
  <si>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</si>
  <si>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</si>
  <si>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</si>
  <si>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</si>
  <si>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</si>
  <si>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</si>
  <si>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</si>
  <si>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</si>
  <si>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</si>
  <si>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</si>
  <si>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</si>
  <si>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</si>
  <si>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</si>
  <si>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</si>
  <si>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</si>
  <si>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</si>
  <si>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</si>
  <si>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</si>
  <si>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</si>
  <si>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</si>
  <si>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</si>
  <si>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</si>
  <si>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</si>
  <si>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</si>
  <si>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</si>
  <si>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</si>
  <si>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</si>
  <si>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</si>
  <si>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</si>
  <si>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</si>
  <si>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</si>
  <si>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</si>
  <si>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</si>
  <si>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</si>
  <si>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</si>
  <si>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</si>
  <si>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</si>
  <si>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</si>
  <si>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</si>
  <si>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</si>
  <si>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</si>
  <si>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</si>
  <si>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</si>
  <si>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</si>
  <si>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</si>
  <si>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</si>
  <si>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</si>
  <si>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</si>
  <si>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</si>
  <si>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</si>
  <si>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</si>
  <si>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</si>
  <si>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</si>
  <si>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</si>
  <si>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</si>
  <si>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</si>
  <si>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</si>
  <si>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</si>
  <si>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</si>
  <si>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</si>
  <si>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</si>
  <si>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</si>
  <si>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</si>
  <si>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</si>
  <si>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</si>
  <si>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</si>
  <si>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</si>
  <si>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</si>
  <si>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</si>
  <si>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</si>
  <si>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</si>
  <si>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</si>
  <si>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</si>
  <si>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</si>
  <si>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</si>
  <si>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</si>
  <si>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</si>
  <si>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</si>
  <si>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</si>
  <si>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</si>
  <si>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</si>
  <si>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</si>
  <si>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</si>
  <si>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</si>
  <si>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</si>
  <si>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</si>
  <si>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</si>
  <si>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</si>
  <si>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</si>
  <si>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</si>
  <si>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</si>
  <si>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</si>
  <si>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</si>
  <si>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</si>
  <si>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</si>
  <si>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</si>
  <si>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</si>
  <si>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</si>
  <si>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</si>
  <si>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</si>
  <si>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</si>
  <si>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</si>
  <si>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</si>
  <si>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</si>
  <si>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</si>
  <si>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</si>
  <si>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</si>
  <si>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</si>
  <si>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</si>
  <si>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</si>
  <si>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</si>
  <si>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</si>
  <si>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</si>
  <si>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</si>
  <si>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</si>
  <si>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</si>
  <si>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</si>
  <si>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</si>
  <si>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</si>
  <si>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</si>
  <si>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</si>
  <si>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</si>
  <si>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</si>
  <si>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</si>
  <si>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</si>
  <si>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</si>
  <si>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</si>
  <si>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</si>
  <si>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</si>
  <si>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</si>
  <si>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</si>
  <si>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</si>
  <si>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</si>
  <si>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</si>
  <si>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</si>
  <si>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</si>
  <si>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</si>
  <si>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</si>
  <si>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</si>
  <si>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</si>
  <si>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</si>
  <si>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</si>
  <si>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</si>
  <si>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</si>
  <si>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</si>
  <si>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</si>
  <si>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</si>
  <si>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</si>
  <si>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</si>
  <si>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</si>
  <si>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</si>
  <si>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</si>
  <si>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</si>
  <si>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</si>
  <si>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</si>
  <si>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</si>
  <si>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</si>
  <si>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</si>
  <si>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</si>
  <si>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</si>
  <si>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</si>
  <si>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</si>
  <si>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</si>
  <si>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</si>
  <si>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</si>
  <si>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</si>
  <si>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</si>
  <si>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</si>
  <si>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</si>
  <si>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</si>
  <si>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</si>
  <si>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</si>
  <si>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</si>
  <si>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</si>
  <si>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</si>
  <si>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</si>
  <si>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</si>
  <si>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</si>
  <si>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</si>
  <si>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</si>
  <si>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</si>
  <si>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</si>
  <si>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</si>
  <si>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</si>
  <si>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</si>
  <si>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</si>
  <si>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</si>
  <si>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</si>
  <si>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</si>
  <si>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</si>
  <si>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</si>
  <si>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</si>
  <si>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</si>
  <si>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</si>
  <si>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</si>
  <si>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</si>
  <si>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</si>
  <si>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</si>
  <si>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</si>
  <si>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</si>
  <si>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</si>
  <si>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</si>
  <si>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</si>
  <si>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</si>
  <si>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</si>
  <si>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</si>
  <si>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</si>
  <si>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</si>
  <si>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</si>
  <si>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</si>
  <si>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</si>
  <si>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</si>
  <si>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</si>
  <si>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</si>
  <si>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</si>
  <si>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</si>
  <si>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</si>
  <si>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</si>
  <si>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</si>
  <si>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</si>
  <si>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</si>
  <si>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</si>
  <si>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</si>
  <si>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</si>
  <si>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</si>
  <si>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</si>
  <si>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</si>
  <si>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</si>
  <si>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</si>
  <si>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</si>
  <si>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</si>
  <si>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</si>
  <si>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</si>
  <si>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</si>
  <si>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</si>
  <si>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</si>
  <si>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</si>
  <si>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</si>
  <si>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</si>
  <si>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</si>
  <si>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</si>
  <si>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</si>
  <si>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</si>
  <si>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</si>
  <si>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</si>
  <si>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</si>
  <si>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</si>
  <si>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</si>
  <si>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</si>
  <si>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</si>
  <si>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</si>
  <si>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</si>
  <si>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</si>
  <si>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</si>
  <si>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</si>
  <si>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</si>
  <si>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</si>
  <si>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</si>
  <si>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</si>
  <si>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</si>
  <si>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</si>
  <si>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</si>
  <si>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</si>
  <si>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</si>
  <si>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</si>
  <si>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</si>
  <si>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</si>
  <si>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</si>
  <si>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</si>
  <si>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</si>
  <si>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</si>
  <si>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</si>
  <si>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</si>
  <si>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</si>
  <si>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</si>
  <si>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</si>
  <si>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</si>
  <si>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</si>
  <si>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</si>
  <si>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</si>
  <si>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</si>
  <si>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</si>
  <si>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</si>
  <si>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</si>
  <si>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</si>
  <si>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</si>
  <si>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</si>
  <si>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</si>
  <si>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</si>
  <si>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</si>
  <si>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</si>
  <si>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</si>
  <si>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</si>
  <si>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</si>
  <si>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</si>
  <si>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</si>
  <si>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</si>
  <si>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</si>
  <si>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</si>
  <si>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</si>
  <si>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</si>
  <si>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</si>
  <si>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</si>
  <si>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</si>
  <si>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</si>
  <si>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</si>
  <si>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</si>
  <si>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</si>
  <si>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</si>
  <si>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</si>
  <si>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</si>
  <si>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</si>
  <si>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</si>
  <si>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</si>
  <si>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</si>
  <si>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</si>
  <si>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</si>
  <si>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</si>
  <si>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</si>
  <si>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</si>
  <si>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</si>
  <si>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</si>
  <si>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</si>
  <si>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</si>
  <si>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</si>
  <si>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</si>
  <si>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</si>
  <si>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</si>
  <si>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</si>
  <si>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</si>
  <si>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</si>
  <si>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</si>
  <si>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</si>
  <si>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</si>
  <si>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</si>
  <si>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</si>
  <si>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</si>
  <si>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</si>
  <si>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</si>
  <si>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</si>
  <si>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</si>
  <si>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</si>
  <si>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</si>
  <si>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</si>
  <si>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</si>
  <si>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</si>
  <si>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</si>
  <si>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</si>
  <si>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</si>
  <si>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</si>
  <si>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</si>
  <si>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</si>
  <si>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</si>
  <si>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</si>
  <si>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</si>
  <si>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</si>
  <si>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</si>
  <si>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</si>
  <si>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</si>
  <si>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</si>
  <si>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</si>
  <si>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</si>
  <si>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</si>
  <si>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</si>
  <si>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</si>
  <si>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</si>
  <si>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</si>
  <si>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</si>
  <si>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</si>
  <si>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</si>
  <si>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</si>
  <si>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</si>
  <si>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</si>
  <si>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</si>
  <si>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</si>
  <si>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</si>
  <si>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</si>
  <si>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</si>
  <si>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</si>
  <si>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</si>
  <si>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</si>
  <si>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</si>
  <si>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</si>
  <si>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</si>
  <si>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</si>
  <si>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</si>
  <si>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</si>
  <si>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</si>
  <si>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</si>
  <si>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</si>
  <si>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</si>
  <si>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</si>
  <si>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</si>
  <si>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</si>
  <si>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</si>
  <si>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</si>
  <si>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</si>
  <si>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</si>
  <si>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</si>
  <si>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</si>
  <si>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</si>
  <si>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</si>
  <si>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</si>
  <si>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</si>
  <si>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</si>
  <si>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</si>
  <si>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</si>
  <si>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</si>
  <si>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</si>
  <si>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</si>
  <si>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</si>
  <si>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</si>
  <si>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</si>
  <si>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</si>
  <si>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</si>
  <si>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</si>
  <si>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</si>
  <si>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</si>
  <si>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</si>
  <si>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</si>
  <si>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</si>
  <si>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</si>
  <si>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</si>
  <si>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</si>
  <si>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</si>
  <si>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</si>
  <si>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</si>
  <si>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</si>
  <si>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</si>
  <si>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</si>
  <si>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</si>
  <si>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</si>
  <si>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</si>
  <si>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</si>
  <si>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</si>
  <si>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</si>
  <si>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</si>
  <si>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</si>
  <si>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</si>
  <si>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</si>
  <si>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</si>
  <si>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</si>
  <si>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</si>
  <si>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</si>
  <si>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</si>
  <si>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</si>
  <si>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</si>
  <si>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</si>
  <si>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</si>
  <si>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</si>
  <si>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</si>
  <si>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</si>
  <si>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</si>
  <si>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</si>
  <si>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</si>
  <si>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</si>
  <si>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</si>
  <si>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</si>
  <si>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</si>
  <si>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</si>
  <si>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</si>
  <si>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</si>
  <si>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</si>
  <si>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</si>
  <si>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</si>
  <si>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</si>
  <si>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</si>
  <si>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</si>
  <si>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</si>
  <si>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</si>
  <si>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</si>
  <si>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</si>
  <si>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</si>
  <si>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</si>
  <si>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</si>
  <si>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</si>
  <si>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</si>
  <si>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</si>
  <si>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</si>
  <si>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</si>
  <si>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</si>
  <si>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</si>
  <si>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</si>
  <si>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</si>
  <si>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</si>
  <si>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</si>
  <si>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</si>
  <si>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</si>
  <si>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</si>
  <si>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</si>
  <si>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</si>
  <si>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</si>
  <si>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</si>
  <si>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</si>
  <si>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</si>
  <si>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</si>
  <si>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</si>
  <si>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</si>
  <si>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</si>
  <si>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</si>
  <si>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</si>
  <si>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</si>
  <si>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</si>
  <si>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</si>
  <si>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</si>
  <si>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</si>
  <si>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</si>
  <si>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</si>
  <si>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</si>
  <si>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</si>
  <si>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</si>
  <si>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</si>
  <si>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</si>
  <si>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</si>
  <si>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</si>
  <si>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</si>
  <si>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</si>
  <si>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</si>
  <si>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</si>
  <si>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</si>
  <si>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</si>
  <si>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</si>
  <si>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</si>
  <si>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</si>
  <si>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</si>
  <si>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</si>
  <si>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</si>
  <si>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</si>
  <si>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</si>
  <si>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</si>
  <si>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</si>
  <si>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</si>
  <si>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</si>
  <si>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</si>
  <si>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</si>
  <si>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</si>
  <si>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</si>
  <si>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</si>
  <si>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</si>
  <si>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</si>
  <si>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</si>
  <si>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</si>
  <si>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</si>
  <si>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</si>
  <si>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</si>
  <si>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</si>
  <si>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</si>
  <si>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</si>
  <si>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</si>
  <si>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</si>
  <si>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</si>
  <si>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</si>
  <si>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</si>
  <si>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</si>
  <si>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</si>
  <si>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</si>
  <si>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</si>
  <si>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</si>
  <si>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</si>
  <si>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</si>
  <si>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</si>
  <si>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</si>
  <si>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</si>
  <si>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</si>
  <si>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</si>
  <si>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</si>
  <si>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</si>
  <si>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</si>
  <si>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</si>
  <si>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</si>
  <si>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</si>
  <si>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</si>
  <si>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</si>
  <si>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</si>
  <si>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</si>
  <si>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</si>
  <si>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</si>
  <si>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</si>
  <si>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</si>
  <si>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</si>
  <si>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</si>
  <si>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</si>
  <si>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</si>
  <si>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</si>
  <si>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</si>
  <si>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</si>
  <si>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</si>
  <si>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</si>
  <si>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</si>
  <si>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</si>
  <si>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</si>
  <si>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</si>
  <si>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</si>
  <si>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</si>
  <si>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</si>
  <si>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</si>
  <si>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</si>
  <si>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</si>
  <si>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</si>
  <si>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</si>
  <si>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</si>
  <si>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</si>
  <si>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</si>
  <si>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</si>
  <si>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</si>
  <si>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</si>
  <si>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</si>
  <si>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</si>
  <si>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</si>
  <si>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</si>
  <si>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</si>
  <si>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</si>
  <si>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</si>
  <si>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</si>
  <si>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</si>
  <si>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</si>
  <si>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</si>
  <si>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</si>
  <si>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</si>
  <si>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</si>
  <si>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</si>
  <si>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</si>
  <si>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</si>
  <si>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</si>
  <si>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</si>
  <si>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</si>
  <si>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</si>
  <si>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</si>
  <si>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</si>
  <si>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</si>
  <si>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</si>
  <si>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</si>
  <si>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</si>
  <si>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</si>
  <si>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</si>
  <si>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</si>
  <si>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</si>
  <si>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</si>
  <si>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</si>
  <si>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</si>
  <si>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</si>
  <si>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</si>
  <si>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</si>
  <si>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</si>
  <si>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</si>
  <si>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</si>
  <si>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</si>
  <si>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</si>
  <si>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</si>
  <si>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</si>
  <si>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</si>
  <si>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</si>
  <si>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</si>
  <si>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</si>
  <si>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</si>
  <si>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</si>
  <si>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</si>
  <si>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</si>
  <si>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</si>
  <si>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</si>
  <si>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</si>
  <si>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</si>
  <si>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</si>
  <si>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</si>
  <si>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</si>
  <si>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</si>
  <si>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</si>
  <si>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</si>
  <si>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</si>
  <si>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</si>
  <si>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</si>
  <si>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</si>
  <si>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</si>
  <si>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</si>
  <si>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</si>
  <si>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</si>
  <si>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</si>
  <si>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</si>
  <si>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</si>
  <si>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</si>
  <si>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</si>
  <si>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</si>
  <si>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</si>
  <si>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</si>
  <si>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</si>
  <si>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</si>
  <si>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</si>
  <si>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</si>
  <si>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</si>
  <si>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</si>
  <si>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</si>
  <si>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</si>
  <si>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</si>
  <si>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</si>
  <si>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</si>
  <si>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</si>
  <si>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</si>
  <si>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</si>
  <si>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</si>
  <si>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</si>
  <si>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</si>
  <si>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</si>
  <si>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</si>
  <si>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</si>
  <si>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</si>
  <si>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</si>
  <si>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</si>
  <si>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</si>
  <si>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</si>
  <si>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</si>
  <si>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</si>
  <si>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</si>
  <si>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</si>
  <si>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</si>
  <si>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</si>
  <si>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</si>
  <si>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</si>
  <si>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</si>
  <si>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</si>
  <si>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</si>
  <si>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</si>
  <si>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</si>
  <si>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</si>
  <si>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</si>
  <si>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</si>
  <si>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</si>
  <si>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</si>
  <si>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</si>
  <si>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</si>
  <si>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</si>
  <si>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</si>
  <si>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</si>
  <si>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</si>
  <si>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</si>
  <si>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</si>
  <si>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</si>
  <si>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</si>
  <si>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</si>
  <si>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</si>
  <si>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</si>
  <si>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</si>
  <si>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</si>
  <si>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</si>
  <si>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</si>
  <si>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</si>
  <si>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</si>
  <si>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</si>
  <si>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</si>
  <si>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</si>
  <si>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</si>
  <si>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</si>
  <si>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</si>
  <si>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</si>
  <si>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</si>
  <si>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</si>
  <si>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</si>
  <si>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</si>
  <si>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</si>
  <si>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</si>
  <si>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</si>
  <si>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</si>
  <si>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</si>
  <si>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</si>
  <si>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</si>
  <si>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</si>
  <si>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</si>
  <si>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</si>
  <si>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</si>
  <si>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</si>
  <si>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</si>
  <si>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</si>
  <si>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</si>
  <si>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</si>
  <si>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</si>
  <si>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</si>
  <si>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</si>
  <si>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</si>
  <si>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</si>
  <si>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</si>
  <si>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</si>
  <si>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</si>
  <si>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</si>
  <si>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</si>
  <si>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</si>
  <si>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</si>
  <si>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</si>
  <si>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</si>
  <si>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</si>
  <si>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</si>
  <si>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</si>
  <si>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</si>
  <si>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</si>
  <si>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</si>
  <si>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</si>
  <si>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</si>
  <si>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</si>
  <si>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</si>
  <si>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</si>
  <si>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</si>
  <si>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</si>
  <si>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</si>
  <si>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</si>
  <si>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</si>
  <si>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</si>
  <si>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</si>
  <si>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</si>
  <si>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</si>
  <si>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</si>
  <si>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</si>
  <si>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</si>
  <si>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</si>
  <si>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</si>
  <si>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</si>
  <si>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</si>
  <si>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</si>
  <si>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</si>
  <si>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</si>
  <si>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</si>
  <si>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</si>
  <si>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</si>
  <si>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</si>
  <si>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</si>
  <si>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</si>
  <si>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</si>
  <si>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</si>
  <si>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</si>
  <si>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</si>
  <si>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</si>
  <si>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</si>
  <si>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</si>
  <si>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</si>
  <si>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</si>
  <si>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</si>
  <si>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</si>
  <si>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</si>
  <si>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</si>
  <si>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</si>
  <si>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</si>
  <si>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</si>
  <si>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</si>
  <si>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</si>
  <si>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</si>
  <si>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</si>
  <si>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</si>
  <si>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</si>
  <si>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</si>
  <si>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</si>
  <si>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</si>
  <si>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</si>
  <si>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</si>
  <si>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</si>
  <si>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</si>
  <si>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</si>
  <si>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</si>
  <si>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</si>
  <si>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</si>
  <si>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</si>
  <si>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</si>
  <si>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</si>
  <si>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</si>
  <si>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</si>
  <si>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</si>
  <si>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</si>
  <si>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</si>
  <si>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</si>
  <si>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</si>
  <si>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</si>
  <si>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</si>
  <si>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</si>
  <si>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</si>
  <si>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</si>
  <si>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</si>
  <si>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</si>
  <si>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</si>
  <si>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</si>
  <si>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</si>
  <si>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</si>
  <si>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</si>
  <si>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</si>
  <si>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</si>
  <si>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</si>
  <si>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</si>
  <si>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</si>
  <si>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</si>
  <si>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</si>
  <si>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</si>
  <si>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</si>
  <si>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</si>
  <si>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</si>
  <si>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</si>
  <si>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</si>
  <si>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</si>
  <si>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</si>
  <si>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</si>
  <si>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</si>
  <si>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</si>
  <si>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</si>
  <si>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</si>
  <si>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Vivienda de San Miguel de Allende, Gto.</t>
  </si>
  <si>
    <t>Al 31 de diciembre de 2020 y al 30 de junio de 2021 (b)</t>
  </si>
  <si>
    <t>Del 1 de enero al 30 de junio de 2021 (b)</t>
  </si>
  <si>
    <t>NO APLICA</t>
  </si>
  <si>
    <t>SIN INFORMACION 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</si>
</sst>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13" xfId="0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0" t="s">
        <v>829</v>
      </c>
      <c r="B1" s="151"/>
      <c r="C1" s="151"/>
      <c r="D1" s="151"/>
      <c r="E1" s="152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3" t="s">
        <v>3302</v>
      </c>
      <c r="D3" s="153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43" workbookViewId="0">
      <selection activeCell="C25" sqref="C2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6" t="s">
        <v>542</v>
      </c>
      <c r="B1" s="166"/>
      <c r="C1" s="166"/>
      <c r="D1" s="166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4" t="str">
        <f>ENTE_PUBLICO_A</f>
        <v>Instituto Municipal de Vivienda de San Miguel de Allende, Gto., Gobierno del Estado de Guanajuato (a)</v>
      </c>
      <c r="B2" s="155"/>
      <c r="C2" s="155"/>
      <c r="D2" s="156"/>
    </row>
    <row r="3" spans="1:11" ht="14.25" x14ac:dyDescent="0.45">
      <c r="A3" s="157" t="s">
        <v>166</v>
      </c>
      <c r="B3" s="158"/>
      <c r="C3" s="158"/>
      <c r="D3" s="159"/>
    </row>
    <row r="4" spans="1:11" ht="14.25" x14ac:dyDescent="0.45">
      <c r="A4" s="160" t="str">
        <f>TRIMESTRE</f>
        <v>Del 1 de enero al 30 de junio de 2021 (b)</v>
      </c>
      <c r="B4" s="161"/>
      <c r="C4" s="161"/>
      <c r="D4" s="162"/>
    </row>
    <row r="5" spans="1:11" ht="14.25" x14ac:dyDescent="0.45">
      <c r="A5" s="163" t="s">
        <v>118</v>
      </c>
      <c r="B5" s="164"/>
      <c r="C5" s="164"/>
      <c r="D5" s="165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12645849</v>
      </c>
      <c r="C8" s="40">
        <f t="shared" ref="C8:D8" si="0">SUM(C9:C11)</f>
        <v>6001615.0300000003</v>
      </c>
      <c r="D8" s="40">
        <f t="shared" si="0"/>
        <v>6001615.0300000003</v>
      </c>
    </row>
    <row r="9" spans="1:11" x14ac:dyDescent="0.25">
      <c r="A9" s="53" t="s">
        <v>169</v>
      </c>
      <c r="B9" s="23">
        <v>12645849</v>
      </c>
      <c r="C9" s="23">
        <v>6001615.0300000003</v>
      </c>
      <c r="D9" s="23">
        <v>6001615.0300000003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12645849</v>
      </c>
      <c r="C13" s="40">
        <f t="shared" ref="C13:D13" si="2">C14+C15</f>
        <v>7506785.3499999996</v>
      </c>
      <c r="D13" s="40">
        <f t="shared" si="2"/>
        <v>7496859.1500000004</v>
      </c>
    </row>
    <row r="14" spans="1:11" x14ac:dyDescent="0.25">
      <c r="A14" s="53" t="s">
        <v>172</v>
      </c>
      <c r="B14" s="23">
        <v>12645849</v>
      </c>
      <c r="C14" s="23">
        <v>7506785.3499999996</v>
      </c>
      <c r="D14" s="23">
        <v>7496859.1500000004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2318593.4500000002</v>
      </c>
      <c r="D17" s="40">
        <f>D18+D19</f>
        <v>2318593.4500000002</v>
      </c>
    </row>
    <row r="18" spans="1:4" x14ac:dyDescent="0.25">
      <c r="A18" s="53" t="s">
        <v>175</v>
      </c>
      <c r="B18" s="119">
        <v>0</v>
      </c>
      <c r="C18" s="23">
        <v>2318593.4500000002</v>
      </c>
      <c r="D18" s="23">
        <v>2318593.4500000002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813423.13000000082</v>
      </c>
      <c r="D21" s="40">
        <f t="shared" si="4"/>
        <v>823349.33000000007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813423.13000000082</v>
      </c>
      <c r="D23" s="40">
        <f t="shared" si="5"/>
        <v>823349.33000000007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-1505170.3199999994</v>
      </c>
      <c r="D25" s="40">
        <f>D23-D17</f>
        <v>-1495244.12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>
        <v>0</v>
      </c>
      <c r="C30" s="60">
        <v>0</v>
      </c>
      <c r="D30" s="60">
        <v>0</v>
      </c>
    </row>
    <row r="31" spans="1:4" ht="14.25" x14ac:dyDescent="0.45">
      <c r="A31" s="53" t="s">
        <v>188</v>
      </c>
      <c r="B31" s="60">
        <v>0</v>
      </c>
      <c r="C31" s="60">
        <v>0</v>
      </c>
      <c r="D31" s="60">
        <v>0</v>
      </c>
    </row>
    <row r="32" spans="1:4" ht="14.25" x14ac:dyDescent="0.45">
      <c r="A32" s="54"/>
      <c r="B32" s="54"/>
      <c r="C32" s="54"/>
      <c r="D32" s="54"/>
    </row>
    <row r="33" spans="1:4" ht="14.25" x14ac:dyDescent="0.45">
      <c r="A33" s="55" t="s">
        <v>189</v>
      </c>
      <c r="B33" s="61">
        <f>B25+B29</f>
        <v>0</v>
      </c>
      <c r="C33" s="61">
        <f t="shared" ref="C33:D33" si="8">C25+C29</f>
        <v>-1505170.3199999994</v>
      </c>
      <c r="D33" s="61">
        <f t="shared" si="8"/>
        <v>-1495244.12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12645849</v>
      </c>
      <c r="C48" s="124">
        <f>C9</f>
        <v>6001615.0300000003</v>
      </c>
      <c r="D48" s="124">
        <f t="shared" ref="D48" si="12">D9</f>
        <v>6001615.0300000003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12645849</v>
      </c>
      <c r="C53" s="60">
        <f t="shared" ref="C53:D53" si="14">C14</f>
        <v>7506785.3499999996</v>
      </c>
      <c r="D53" s="60">
        <f t="shared" si="14"/>
        <v>7496859.1500000004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2318593.4500000002</v>
      </c>
      <c r="D55" s="60">
        <f t="shared" si="15"/>
        <v>2318593.4500000002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813423.13000000082</v>
      </c>
      <c r="D57" s="61">
        <f t="shared" ref="D57" si="16">D48+D49-D53+D55</f>
        <v>823349.33000000007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813423.13000000082</v>
      </c>
      <c r="D59" s="61">
        <f t="shared" si="17"/>
        <v>823349.33000000007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12645849</v>
      </c>
      <c r="Q2" s="18">
        <f>'Formato 4'!C8</f>
        <v>6001615.0300000003</v>
      </c>
      <c r="R2" s="18">
        <f>'Formato 4'!D8</f>
        <v>6001615.0300000003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12645849</v>
      </c>
      <c r="Q3" s="18">
        <f>'Formato 4'!C9</f>
        <v>6001615.0300000003</v>
      </c>
      <c r="R3" s="18">
        <f>'Formato 4'!D9</f>
        <v>6001615.0300000003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12645849</v>
      </c>
      <c r="Q6" s="18">
        <f>'Formato 4'!C13</f>
        <v>7506785.3499999996</v>
      </c>
      <c r="R6" s="18">
        <f>'Formato 4'!D13</f>
        <v>7496859.1500000004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12645849</v>
      </c>
      <c r="Q7" s="18">
        <f>'Formato 4'!C14</f>
        <v>7506785.3499999996</v>
      </c>
      <c r="R7" s="18">
        <f>'Formato 4'!D14</f>
        <v>7496859.1500000004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2318593.4500000002</v>
      </c>
      <c r="R9" s="18">
        <f>'Formato 4'!D17</f>
        <v>2318593.4500000002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2318593.4500000002</v>
      </c>
      <c r="R10" s="18">
        <f>'Formato 4'!D18</f>
        <v>2318593.4500000002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813423.13000000082</v>
      </c>
      <c r="R12" s="18">
        <f>'Formato 4'!D21</f>
        <v>823349.33000000007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813423.13000000082</v>
      </c>
      <c r="R13" s="18">
        <f>'Formato 4'!D23</f>
        <v>823349.33000000007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-1505170.3199999994</v>
      </c>
      <c r="R14" s="18">
        <f>'Formato 4'!D25</f>
        <v>-1495244.12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-1505170.3199999994</v>
      </c>
      <c r="R18">
        <f>'Formato 4'!D33</f>
        <v>-1495244.12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12645849</v>
      </c>
      <c r="Q26">
        <f>'Formato 4'!C48</f>
        <v>6001615.0300000003</v>
      </c>
      <c r="R26">
        <f>'Formato 4'!D48</f>
        <v>6001615.0300000003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12645849</v>
      </c>
      <c r="Q30">
        <f>'Formato 4'!C53</f>
        <v>7506785.3499999996</v>
      </c>
      <c r="R30">
        <f>'Formato 4'!D53</f>
        <v>7496859.1500000004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2318593.4500000002</v>
      </c>
      <c r="R31">
        <f>'Formato 4'!D55</f>
        <v>2318593.4500000002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46" zoomScale="85" zoomScaleNormal="85" workbookViewId="0">
      <selection activeCell="B74" sqref="B74:F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2" t="s">
        <v>206</v>
      </c>
      <c r="B1" s="172"/>
      <c r="C1" s="172"/>
      <c r="D1" s="172"/>
      <c r="E1" s="172"/>
      <c r="F1" s="172"/>
      <c r="G1" s="172"/>
    </row>
    <row r="2" spans="1:8" ht="14.25" x14ac:dyDescent="0.45">
      <c r="A2" s="154" t="str">
        <f>ENTE_PUBLICO_A</f>
        <v>Instituto Municipal de Vivienda de San Miguel de Allende, Gto., Gobierno del Estado de Guanajuato (a)</v>
      </c>
      <c r="B2" s="155"/>
      <c r="C2" s="155"/>
      <c r="D2" s="155"/>
      <c r="E2" s="155"/>
      <c r="F2" s="155"/>
      <c r="G2" s="156"/>
    </row>
    <row r="3" spans="1:8" x14ac:dyDescent="0.25">
      <c r="A3" s="157" t="s">
        <v>207</v>
      </c>
      <c r="B3" s="158"/>
      <c r="C3" s="158"/>
      <c r="D3" s="158"/>
      <c r="E3" s="158"/>
      <c r="F3" s="158"/>
      <c r="G3" s="159"/>
    </row>
    <row r="4" spans="1:8" ht="14.25" x14ac:dyDescent="0.45">
      <c r="A4" s="160" t="str">
        <f>TRIMESTRE</f>
        <v>Del 1 de enero al 30 de junio de 2021 (b)</v>
      </c>
      <c r="B4" s="161"/>
      <c r="C4" s="161"/>
      <c r="D4" s="161"/>
      <c r="E4" s="161"/>
      <c r="F4" s="161"/>
      <c r="G4" s="162"/>
    </row>
    <row r="5" spans="1:8" ht="14.25" x14ac:dyDescent="0.45">
      <c r="A5" s="163" t="s">
        <v>118</v>
      </c>
      <c r="B5" s="164"/>
      <c r="C5" s="164"/>
      <c r="D5" s="164"/>
      <c r="E5" s="164"/>
      <c r="F5" s="164"/>
      <c r="G5" s="165"/>
    </row>
    <row r="6" spans="1:8" x14ac:dyDescent="0.25">
      <c r="A6" s="169" t="s">
        <v>214</v>
      </c>
      <c r="B6" s="171" t="s">
        <v>208</v>
      </c>
      <c r="C6" s="171"/>
      <c r="D6" s="171"/>
      <c r="E6" s="171"/>
      <c r="F6" s="171"/>
      <c r="G6" s="171" t="s">
        <v>209</v>
      </c>
    </row>
    <row r="7" spans="1:8" ht="30" x14ac:dyDescent="0.25">
      <c r="A7" s="17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293059</v>
      </c>
      <c r="C13" s="60">
        <v>0</v>
      </c>
      <c r="D13" s="60">
        <v>293059</v>
      </c>
      <c r="E13" s="60">
        <v>290706.84999999998</v>
      </c>
      <c r="F13" s="60">
        <v>290706.84999999998</v>
      </c>
      <c r="G13" s="60">
        <f t="shared" si="0"/>
        <v>-2352.1500000000233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12352790</v>
      </c>
      <c r="C15" s="60">
        <v>111210</v>
      </c>
      <c r="D15" s="60">
        <v>12464000</v>
      </c>
      <c r="E15" s="60">
        <v>710908.18</v>
      </c>
      <c r="F15" s="60">
        <v>710908.18</v>
      </c>
      <c r="G15" s="60">
        <f t="shared" si="0"/>
        <v>-11641881.82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5000000</v>
      </c>
      <c r="D34" s="60">
        <v>5000000</v>
      </c>
      <c r="E34" s="60">
        <v>5000000</v>
      </c>
      <c r="F34" s="60">
        <v>5000000</v>
      </c>
      <c r="G34" s="60">
        <f t="shared" si="4"/>
        <v>5000000</v>
      </c>
    </row>
    <row r="35" spans="1:8" ht="14.25" x14ac:dyDescent="0.4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ht="14.25" x14ac:dyDescent="0.4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ht="14.25" x14ac:dyDescent="0.4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12645849</v>
      </c>
      <c r="C41" s="61">
        <f t="shared" ref="C41:E41" si="7">SUM(C9,C10,C11,C12,C13,C14,C15,C16,C28,C34,C35,C37)</f>
        <v>5111210</v>
      </c>
      <c r="D41" s="61">
        <f t="shared" si="7"/>
        <v>17757059</v>
      </c>
      <c r="E41" s="61">
        <f t="shared" si="7"/>
        <v>6001615.0300000003</v>
      </c>
      <c r="F41" s="61">
        <f>SUM(F9,F10,F11,F12,F13,F14,F15,F16,F28,F34,F35,F37)</f>
        <v>6001615.0300000003</v>
      </c>
      <c r="G41" s="61">
        <f>SUM(G9,G10,G11,G12,G13,G14,G15,G16,G28,G34,G35,G37)</f>
        <v>-6644233.9700000007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12645849</v>
      </c>
      <c r="C70" s="61">
        <f t="shared" ref="C70:G70" si="15">C41+C65+C67</f>
        <v>5111210</v>
      </c>
      <c r="D70" s="61">
        <f t="shared" si="15"/>
        <v>17757059</v>
      </c>
      <c r="E70" s="61">
        <f t="shared" si="15"/>
        <v>6001615.0300000003</v>
      </c>
      <c r="F70" s="61">
        <f t="shared" si="15"/>
        <v>6001615.0300000003</v>
      </c>
      <c r="G70" s="61">
        <f t="shared" si="15"/>
        <v>-6644233.9700000007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293059</v>
      </c>
      <c r="Q7" s="18">
        <f>'Formato 5'!C13</f>
        <v>0</v>
      </c>
      <c r="R7" s="18">
        <f>'Formato 5'!D13</f>
        <v>293059</v>
      </c>
      <c r="S7" s="18">
        <f>'Formato 5'!E13</f>
        <v>290706.84999999998</v>
      </c>
      <c r="T7" s="18">
        <f>'Formato 5'!F13</f>
        <v>290706.84999999998</v>
      </c>
      <c r="U7" s="18">
        <f>'Formato 5'!G13</f>
        <v>-2352.1500000000233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12352790</v>
      </c>
      <c r="Q9" s="18">
        <f>'Formato 5'!C15</f>
        <v>111210</v>
      </c>
      <c r="R9" s="18">
        <f>'Formato 5'!D15</f>
        <v>12464000</v>
      </c>
      <c r="S9" s="18">
        <f>'Formato 5'!E15</f>
        <v>710908.18</v>
      </c>
      <c r="T9" s="18">
        <f>'Formato 5'!F15</f>
        <v>710908.18</v>
      </c>
      <c r="U9" s="18">
        <f>'Formato 5'!G15</f>
        <v>-11641881.82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5000000</v>
      </c>
      <c r="R28" s="18">
        <f>'Formato 5'!D34</f>
        <v>5000000</v>
      </c>
      <c r="S28" s="18">
        <f>'Formato 5'!E34</f>
        <v>5000000</v>
      </c>
      <c r="T28" s="18">
        <f>'Formato 5'!F34</f>
        <v>5000000</v>
      </c>
      <c r="U28" s="18">
        <f>'Formato 5'!G34</f>
        <v>5000000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12645849</v>
      </c>
      <c r="Q34">
        <f>'Formato 5'!C41</f>
        <v>5111210</v>
      </c>
      <c r="R34">
        <f>'Formato 5'!D41</f>
        <v>17757059</v>
      </c>
      <c r="S34">
        <f>'Formato 5'!E41</f>
        <v>6001615.0300000003</v>
      </c>
      <c r="T34">
        <f>'Formato 5'!F41</f>
        <v>6001615.0300000003</v>
      </c>
      <c r="U34">
        <f>'Formato 5'!G41</f>
        <v>-6644233.9700000007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4" zoomScale="120" zoomScaleNormal="120" zoomScalePageLayoutView="90" workbookViewId="0">
      <selection activeCell="F159" sqref="F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3" t="s">
        <v>3285</v>
      </c>
      <c r="B1" s="172"/>
      <c r="C1" s="172"/>
      <c r="D1" s="172"/>
      <c r="E1" s="172"/>
      <c r="F1" s="172"/>
      <c r="G1" s="172"/>
    </row>
    <row r="2" spans="1:7" ht="14.25" x14ac:dyDescent="0.45">
      <c r="A2" s="176" t="str">
        <f>ENTE_PUBLICO_A</f>
        <v>Instituto Municipal de Vivienda de San Miguel de Allende, Gto., Gobierno del Estado de Guanajuato (a)</v>
      </c>
      <c r="B2" s="176"/>
      <c r="C2" s="176"/>
      <c r="D2" s="176"/>
      <c r="E2" s="176"/>
      <c r="F2" s="176"/>
      <c r="G2" s="176"/>
    </row>
    <row r="3" spans="1:7" x14ac:dyDescent="0.25">
      <c r="A3" s="177" t="s">
        <v>277</v>
      </c>
      <c r="B3" s="177"/>
      <c r="C3" s="177"/>
      <c r="D3" s="177"/>
      <c r="E3" s="177"/>
      <c r="F3" s="177"/>
      <c r="G3" s="177"/>
    </row>
    <row r="4" spans="1:7" x14ac:dyDescent="0.25">
      <c r="A4" s="177" t="s">
        <v>278</v>
      </c>
      <c r="B4" s="177"/>
      <c r="C4" s="177"/>
      <c r="D4" s="177"/>
      <c r="E4" s="177"/>
      <c r="F4" s="177"/>
      <c r="G4" s="177"/>
    </row>
    <row r="5" spans="1:7" ht="14.25" x14ac:dyDescent="0.45">
      <c r="A5" s="178" t="str">
        <f>TRIMESTRE</f>
        <v>Del 1 de enero al 30 de junio de 2021 (b)</v>
      </c>
      <c r="B5" s="178"/>
      <c r="C5" s="178"/>
      <c r="D5" s="178"/>
      <c r="E5" s="178"/>
      <c r="F5" s="178"/>
      <c r="G5" s="178"/>
    </row>
    <row r="6" spans="1:7" ht="14.25" x14ac:dyDescent="0.45">
      <c r="A6" s="170" t="s">
        <v>118</v>
      </c>
      <c r="B6" s="170"/>
      <c r="C6" s="170"/>
      <c r="D6" s="170"/>
      <c r="E6" s="170"/>
      <c r="F6" s="170"/>
      <c r="G6" s="170"/>
    </row>
    <row r="7" spans="1:7" ht="15" customHeight="1" x14ac:dyDescent="0.25">
      <c r="A7" s="174" t="s">
        <v>0</v>
      </c>
      <c r="B7" s="174" t="s">
        <v>279</v>
      </c>
      <c r="C7" s="174"/>
      <c r="D7" s="174"/>
      <c r="E7" s="174"/>
      <c r="F7" s="174"/>
      <c r="G7" s="175" t="s">
        <v>280</v>
      </c>
    </row>
    <row r="8" spans="1:7" ht="30" x14ac:dyDescent="0.25">
      <c r="A8" s="17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4"/>
    </row>
    <row r="9" spans="1:7" ht="14.25" x14ac:dyDescent="0.45">
      <c r="A9" s="82" t="s">
        <v>285</v>
      </c>
      <c r="B9" s="79">
        <f>SUM(B10,B18,B28,B38,B48,B58,B62,B71,B75)</f>
        <v>12645849</v>
      </c>
      <c r="C9" s="79">
        <f t="shared" ref="C9:G9" si="0">SUM(C10,C18,C28,C38,C48,C58,C62,C71,C75)</f>
        <v>12553760.77</v>
      </c>
      <c r="D9" s="79">
        <f t="shared" si="0"/>
        <v>25199609.77</v>
      </c>
      <c r="E9" s="79">
        <f t="shared" si="0"/>
        <v>7506785.3499999996</v>
      </c>
      <c r="F9" s="79">
        <f t="shared" si="0"/>
        <v>7496859.1500000004</v>
      </c>
      <c r="G9" s="79">
        <f t="shared" si="0"/>
        <v>17692824.420000002</v>
      </c>
    </row>
    <row r="10" spans="1:7" ht="14.25" x14ac:dyDescent="0.45">
      <c r="A10" s="83" t="s">
        <v>286</v>
      </c>
      <c r="B10" s="80">
        <f>SUM(B11:B17)</f>
        <v>925179</v>
      </c>
      <c r="C10" s="80">
        <f t="shared" ref="C10:F10" si="1">SUM(C11:C17)</f>
        <v>2450190.3699999996</v>
      </c>
      <c r="D10" s="80">
        <f t="shared" si="1"/>
        <v>3375369.3699999996</v>
      </c>
      <c r="E10" s="80">
        <f t="shared" si="1"/>
        <v>1095562.83</v>
      </c>
      <c r="F10" s="80">
        <f t="shared" si="1"/>
        <v>1095562.83</v>
      </c>
      <c r="G10" s="80">
        <f>SUM(G11:G17)</f>
        <v>2279806.54</v>
      </c>
    </row>
    <row r="11" spans="1:7" x14ac:dyDescent="0.25">
      <c r="A11" s="84" t="s">
        <v>287</v>
      </c>
      <c r="B11" s="80">
        <v>86549</v>
      </c>
      <c r="C11" s="80">
        <v>2163705.7599999998</v>
      </c>
      <c r="D11" s="80">
        <v>2250254.7599999998</v>
      </c>
      <c r="E11" s="80">
        <v>1035257.47</v>
      </c>
      <c r="F11" s="80">
        <v>1035257.47</v>
      </c>
      <c r="G11" s="80">
        <f>D11-E11</f>
        <v>1214997.2899999998</v>
      </c>
    </row>
    <row r="12" spans="1:7" x14ac:dyDescent="0.25">
      <c r="A12" s="84" t="s">
        <v>288</v>
      </c>
      <c r="B12" s="80">
        <v>7727</v>
      </c>
      <c r="C12" s="80">
        <v>13797.61</v>
      </c>
      <c r="D12" s="80">
        <v>21524.61</v>
      </c>
      <c r="E12" s="80">
        <v>20993.360000000001</v>
      </c>
      <c r="F12" s="80">
        <v>20993.360000000001</v>
      </c>
      <c r="G12" s="80">
        <f>D12-E12</f>
        <v>531.25</v>
      </c>
    </row>
    <row r="13" spans="1:7" x14ac:dyDescent="0.25">
      <c r="A13" s="84" t="s">
        <v>289</v>
      </c>
      <c r="B13" s="80">
        <v>10909</v>
      </c>
      <c r="C13" s="80">
        <v>272687</v>
      </c>
      <c r="D13" s="80">
        <v>283596</v>
      </c>
      <c r="E13" s="80">
        <v>0</v>
      </c>
      <c r="F13" s="80">
        <v>0</v>
      </c>
      <c r="G13" s="80">
        <f t="shared" ref="G13:G17" si="2">D13-E13</f>
        <v>283596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819994</v>
      </c>
      <c r="C15" s="80">
        <v>0</v>
      </c>
      <c r="D15" s="80">
        <v>819994</v>
      </c>
      <c r="E15" s="80">
        <v>39312</v>
      </c>
      <c r="F15" s="80">
        <v>39312</v>
      </c>
      <c r="G15" s="80">
        <f t="shared" si="2"/>
        <v>780682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372000</v>
      </c>
      <c r="C18" s="80">
        <f t="shared" ref="C18:F18" si="3">SUM(C19:C27)</f>
        <v>57500</v>
      </c>
      <c r="D18" s="80">
        <f t="shared" si="3"/>
        <v>429500</v>
      </c>
      <c r="E18" s="80">
        <f t="shared" si="3"/>
        <v>174816.32</v>
      </c>
      <c r="F18" s="80">
        <f t="shared" si="3"/>
        <v>174816.32</v>
      </c>
      <c r="G18" s="80">
        <f>SUM(G19:G27)</f>
        <v>254683.68</v>
      </c>
    </row>
    <row r="19" spans="1:7" x14ac:dyDescent="0.25">
      <c r="A19" s="84" t="s">
        <v>295</v>
      </c>
      <c r="B19" s="80">
        <v>81000</v>
      </c>
      <c r="C19" s="80">
        <v>5000</v>
      </c>
      <c r="D19" s="80">
        <v>86000</v>
      </c>
      <c r="E19" s="80">
        <v>11999.45</v>
      </c>
      <c r="F19" s="80">
        <v>11999.45</v>
      </c>
      <c r="G19" s="80">
        <f>D19-E19</f>
        <v>74000.55</v>
      </c>
    </row>
    <row r="20" spans="1:7" x14ac:dyDescent="0.25">
      <c r="A20" s="84" t="s">
        <v>296</v>
      </c>
      <c r="B20" s="80">
        <v>5000</v>
      </c>
      <c r="C20" s="80">
        <v>2500</v>
      </c>
      <c r="D20" s="80">
        <v>7500</v>
      </c>
      <c r="E20" s="80">
        <v>1544.5</v>
      </c>
      <c r="F20" s="80">
        <v>1544.5</v>
      </c>
      <c r="G20" s="80">
        <f t="shared" ref="G20:G27" si="4">D20-E20</f>
        <v>5955.5</v>
      </c>
    </row>
    <row r="21" spans="1:7" x14ac:dyDescent="0.25">
      <c r="A21" s="84" t="s">
        <v>297</v>
      </c>
      <c r="B21" s="80"/>
      <c r="C21" s="80"/>
      <c r="D21" s="80">
        <v>0</v>
      </c>
      <c r="E21" s="80"/>
      <c r="F21" s="80"/>
      <c r="G21" s="80">
        <f t="shared" si="4"/>
        <v>0</v>
      </c>
    </row>
    <row r="22" spans="1:7" x14ac:dyDescent="0.25">
      <c r="A22" s="84" t="s">
        <v>298</v>
      </c>
      <c r="B22" s="80"/>
      <c r="C22" s="80"/>
      <c r="D22" s="80">
        <v>0</v>
      </c>
      <c r="E22" s="80"/>
      <c r="F22" s="80"/>
      <c r="G22" s="80">
        <f t="shared" si="4"/>
        <v>0</v>
      </c>
    </row>
    <row r="23" spans="1:7" x14ac:dyDescent="0.25">
      <c r="A23" s="84" t="s">
        <v>299</v>
      </c>
      <c r="B23" s="80">
        <v>170000</v>
      </c>
      <c r="C23" s="80">
        <v>30000</v>
      </c>
      <c r="D23" s="80">
        <v>200000</v>
      </c>
      <c r="E23" s="80">
        <v>119909.93</v>
      </c>
      <c r="F23" s="80">
        <v>119909.93</v>
      </c>
      <c r="G23" s="80">
        <f t="shared" si="4"/>
        <v>80090.070000000007</v>
      </c>
    </row>
    <row r="24" spans="1:7" x14ac:dyDescent="0.25">
      <c r="A24" s="84" t="s">
        <v>300</v>
      </c>
      <c r="B24" s="80">
        <v>80000</v>
      </c>
      <c r="C24" s="80">
        <v>20000</v>
      </c>
      <c r="D24" s="80">
        <v>100000</v>
      </c>
      <c r="E24" s="80">
        <v>41281.24</v>
      </c>
      <c r="F24" s="80">
        <v>41281.24</v>
      </c>
      <c r="G24" s="80">
        <f t="shared" si="4"/>
        <v>58718.76</v>
      </c>
    </row>
    <row r="25" spans="1:7" x14ac:dyDescent="0.25">
      <c r="A25" s="84" t="s">
        <v>301</v>
      </c>
      <c r="B25" s="80">
        <v>20000</v>
      </c>
      <c r="C25" s="80">
        <v>0</v>
      </c>
      <c r="D25" s="80">
        <v>20000</v>
      </c>
      <c r="E25" s="80">
        <v>0</v>
      </c>
      <c r="F25" s="80">
        <v>0</v>
      </c>
      <c r="G25" s="80">
        <f t="shared" si="4"/>
        <v>20000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16000</v>
      </c>
      <c r="C27" s="80">
        <v>0</v>
      </c>
      <c r="D27" s="80">
        <v>16000</v>
      </c>
      <c r="E27" s="80">
        <v>81.2</v>
      </c>
      <c r="F27" s="80">
        <v>81.2</v>
      </c>
      <c r="G27" s="80">
        <f t="shared" si="4"/>
        <v>15918.8</v>
      </c>
    </row>
    <row r="28" spans="1:7" x14ac:dyDescent="0.25">
      <c r="A28" s="83" t="s">
        <v>304</v>
      </c>
      <c r="B28" s="80">
        <f>SUM(B29:B37)</f>
        <v>865883.37</v>
      </c>
      <c r="C28" s="80">
        <f t="shared" ref="C28:G28" si="5">SUM(C29:C37)</f>
        <v>5273198.63</v>
      </c>
      <c r="D28" s="80">
        <f t="shared" si="5"/>
        <v>6139082</v>
      </c>
      <c r="E28" s="80">
        <f t="shared" si="5"/>
        <v>5441406.1999999993</v>
      </c>
      <c r="F28" s="80">
        <f t="shared" si="5"/>
        <v>5431480</v>
      </c>
      <c r="G28" s="80">
        <f t="shared" si="5"/>
        <v>697675.80000000028</v>
      </c>
    </row>
    <row r="29" spans="1:7" x14ac:dyDescent="0.25">
      <c r="A29" s="84" t="s">
        <v>305</v>
      </c>
      <c r="B29" s="80">
        <v>24000</v>
      </c>
      <c r="C29" s="80">
        <v>19000</v>
      </c>
      <c r="D29" s="80">
        <v>43000</v>
      </c>
      <c r="E29" s="80">
        <v>11374</v>
      </c>
      <c r="F29" s="80">
        <v>11374</v>
      </c>
      <c r="G29" s="80">
        <f>D29-E29</f>
        <v>31626</v>
      </c>
    </row>
    <row r="30" spans="1:7" x14ac:dyDescent="0.25">
      <c r="A30" s="84" t="s">
        <v>306</v>
      </c>
      <c r="B30" s="80">
        <v>60000</v>
      </c>
      <c r="C30" s="80">
        <v>0</v>
      </c>
      <c r="D30" s="80">
        <v>60000</v>
      </c>
      <c r="E30" s="80">
        <v>21440.28</v>
      </c>
      <c r="F30" s="80">
        <v>21440.28</v>
      </c>
      <c r="G30" s="80">
        <f t="shared" ref="G30:G37" si="6">D30-E30</f>
        <v>38559.72</v>
      </c>
    </row>
    <row r="31" spans="1:7" x14ac:dyDescent="0.25">
      <c r="A31" s="84" t="s">
        <v>307</v>
      </c>
      <c r="B31" s="80">
        <v>443301.37</v>
      </c>
      <c r="C31" s="80">
        <v>209198.63</v>
      </c>
      <c r="D31" s="80">
        <v>652500</v>
      </c>
      <c r="E31" s="80">
        <v>295886.13</v>
      </c>
      <c r="F31" s="80">
        <v>285959.93</v>
      </c>
      <c r="G31" s="80">
        <f t="shared" si="6"/>
        <v>356613.87</v>
      </c>
    </row>
    <row r="32" spans="1:7" x14ac:dyDescent="0.25">
      <c r="A32" s="84" t="s">
        <v>308</v>
      </c>
      <c r="B32" s="80">
        <v>120000</v>
      </c>
      <c r="C32" s="80">
        <v>20000</v>
      </c>
      <c r="D32" s="80">
        <v>140000</v>
      </c>
      <c r="E32" s="80">
        <v>56232.26</v>
      </c>
      <c r="F32" s="80">
        <v>56232.26</v>
      </c>
      <c r="G32" s="80">
        <f t="shared" si="6"/>
        <v>83767.739999999991</v>
      </c>
    </row>
    <row r="33" spans="1:7" x14ac:dyDescent="0.25">
      <c r="A33" s="84" t="s">
        <v>309</v>
      </c>
      <c r="B33" s="80">
        <v>79000</v>
      </c>
      <c r="C33" s="80">
        <v>0</v>
      </c>
      <c r="D33" s="80">
        <v>79000</v>
      </c>
      <c r="E33" s="80">
        <v>9422.3799999999992</v>
      </c>
      <c r="F33" s="80">
        <v>9422.3799999999992</v>
      </c>
      <c r="G33" s="80">
        <f t="shared" si="6"/>
        <v>69577.62</v>
      </c>
    </row>
    <row r="34" spans="1:7" x14ac:dyDescent="0.25">
      <c r="A34" s="84" t="s">
        <v>310</v>
      </c>
      <c r="B34" s="80">
        <v>10000</v>
      </c>
      <c r="C34" s="80">
        <v>0</v>
      </c>
      <c r="D34" s="80">
        <v>10000</v>
      </c>
      <c r="E34" s="80">
        <v>0</v>
      </c>
      <c r="F34" s="80">
        <v>0</v>
      </c>
      <c r="G34" s="80">
        <f t="shared" si="6"/>
        <v>10000</v>
      </c>
    </row>
    <row r="35" spans="1:7" x14ac:dyDescent="0.25">
      <c r="A35" s="84" t="s">
        <v>311</v>
      </c>
      <c r="B35" s="80">
        <v>6000</v>
      </c>
      <c r="C35" s="80">
        <v>0</v>
      </c>
      <c r="D35" s="80">
        <v>6000</v>
      </c>
      <c r="E35" s="80">
        <v>3618.99</v>
      </c>
      <c r="F35" s="80">
        <v>3618.99</v>
      </c>
      <c r="G35" s="80">
        <f t="shared" si="6"/>
        <v>2381.0100000000002</v>
      </c>
    </row>
    <row r="36" spans="1:7" x14ac:dyDescent="0.25">
      <c r="A36" s="84" t="s">
        <v>312</v>
      </c>
      <c r="B36" s="80">
        <v>45000</v>
      </c>
      <c r="C36" s="80">
        <v>5000</v>
      </c>
      <c r="D36" s="80">
        <v>50000</v>
      </c>
      <c r="E36" s="80">
        <v>8105.23</v>
      </c>
      <c r="F36" s="80">
        <v>8105.23</v>
      </c>
      <c r="G36" s="80">
        <f t="shared" si="6"/>
        <v>41894.770000000004</v>
      </c>
    </row>
    <row r="37" spans="1:7" x14ac:dyDescent="0.25">
      <c r="A37" s="84" t="s">
        <v>313</v>
      </c>
      <c r="B37" s="80">
        <v>78582</v>
      </c>
      <c r="C37" s="80">
        <v>5020000</v>
      </c>
      <c r="D37" s="80">
        <v>5098582</v>
      </c>
      <c r="E37" s="80">
        <v>5035326.93</v>
      </c>
      <c r="F37" s="80">
        <v>5035326.93</v>
      </c>
      <c r="G37" s="80">
        <f t="shared" si="6"/>
        <v>63255.070000000298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3340000</v>
      </c>
      <c r="D48" s="80">
        <f t="shared" si="9"/>
        <v>3340000</v>
      </c>
      <c r="E48" s="80">
        <f t="shared" si="9"/>
        <v>0</v>
      </c>
      <c r="F48" s="80">
        <f t="shared" si="9"/>
        <v>0</v>
      </c>
      <c r="G48" s="80">
        <f t="shared" si="9"/>
        <v>3340000</v>
      </c>
    </row>
    <row r="49" spans="1:7" x14ac:dyDescent="0.25">
      <c r="A49" s="84" t="s">
        <v>325</v>
      </c>
      <c r="B49" s="80">
        <v>0</v>
      </c>
      <c r="C49" s="80">
        <v>55000</v>
      </c>
      <c r="D49" s="80">
        <v>55000</v>
      </c>
      <c r="E49" s="80">
        <v>0</v>
      </c>
      <c r="F49" s="80">
        <v>0</v>
      </c>
      <c r="G49" s="80">
        <f>D49-E49</f>
        <v>55000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285000</v>
      </c>
      <c r="D52" s="80">
        <v>285000</v>
      </c>
      <c r="E52" s="80">
        <v>0</v>
      </c>
      <c r="F52" s="80">
        <v>0</v>
      </c>
      <c r="G52" s="80">
        <f t="shared" si="10"/>
        <v>285000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3000000</v>
      </c>
      <c r="D56" s="80">
        <v>3000000</v>
      </c>
      <c r="E56" s="80">
        <v>0</v>
      </c>
      <c r="F56" s="80">
        <v>0</v>
      </c>
      <c r="G56" s="80">
        <f t="shared" si="10"/>
        <v>3000000</v>
      </c>
    </row>
    <row r="57" spans="1:7" x14ac:dyDescent="0.25">
      <c r="A57" s="84" t="s">
        <v>333</v>
      </c>
      <c r="B57" s="80"/>
      <c r="C57" s="80"/>
      <c r="D57" s="80">
        <v>0</v>
      </c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10482786.630000001</v>
      </c>
      <c r="C62" s="80">
        <f t="shared" ref="C62:G62" si="13">SUM(C63:C67,C69:C70)</f>
        <v>1432871.77</v>
      </c>
      <c r="D62" s="80">
        <f t="shared" si="13"/>
        <v>11915658.4</v>
      </c>
      <c r="E62" s="80">
        <f t="shared" si="13"/>
        <v>795000</v>
      </c>
      <c r="F62" s="80">
        <f t="shared" si="13"/>
        <v>795000</v>
      </c>
      <c r="G62" s="80">
        <f t="shared" si="13"/>
        <v>11120658.4</v>
      </c>
    </row>
    <row r="63" spans="1:7" x14ac:dyDescent="0.25">
      <c r="A63" s="84" t="s">
        <v>339</v>
      </c>
      <c r="B63" s="80"/>
      <c r="C63" s="80"/>
      <c r="D63" s="80"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v>0</v>
      </c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>
        <v>0</v>
      </c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1000000</v>
      </c>
      <c r="D66" s="80">
        <v>1000000</v>
      </c>
      <c r="E66" s="80">
        <v>795000</v>
      </c>
      <c r="F66" s="80">
        <v>795000</v>
      </c>
      <c r="G66" s="80">
        <f t="shared" si="14"/>
        <v>205000</v>
      </c>
    </row>
    <row r="67" spans="1:7" x14ac:dyDescent="0.25">
      <c r="A67" s="84" t="s">
        <v>343</v>
      </c>
      <c r="B67" s="80"/>
      <c r="C67" s="80"/>
      <c r="D67" s="80">
        <v>0</v>
      </c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>
        <v>0</v>
      </c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>
        <v>0</v>
      </c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>
        <v>10482786.630000001</v>
      </c>
      <c r="C70" s="80">
        <v>432871.77</v>
      </c>
      <c r="D70" s="80">
        <v>10915658.4</v>
      </c>
      <c r="E70" s="80">
        <v>0</v>
      </c>
      <c r="F70" s="80">
        <v>0</v>
      </c>
      <c r="G70" s="80">
        <f t="shared" si="14"/>
        <v>10915658.4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12645849</v>
      </c>
      <c r="C159" s="79">
        <f t="shared" ref="C159:G159" si="38">C9+C84</f>
        <v>12553760.77</v>
      </c>
      <c r="D159" s="79">
        <f t="shared" si="38"/>
        <v>25199609.77</v>
      </c>
      <c r="E159" s="79">
        <f t="shared" si="38"/>
        <v>7506785.3499999996</v>
      </c>
      <c r="F159" s="79">
        <f t="shared" si="38"/>
        <v>7496859.1500000004</v>
      </c>
      <c r="G159" s="79">
        <f t="shared" si="38"/>
        <v>17692824.420000002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12645849</v>
      </c>
      <c r="Q2" s="18">
        <f>'Formato 6 a)'!C9</f>
        <v>12553760.77</v>
      </c>
      <c r="R2" s="18">
        <f>'Formato 6 a)'!D9</f>
        <v>25199609.77</v>
      </c>
      <c r="S2" s="18">
        <f>'Formato 6 a)'!E9</f>
        <v>7506785.3499999996</v>
      </c>
      <c r="T2" s="18">
        <f>'Formato 6 a)'!F9</f>
        <v>7496859.1500000004</v>
      </c>
      <c r="U2" s="18">
        <f>'Formato 6 a)'!G9</f>
        <v>17692824.420000002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925179</v>
      </c>
      <c r="Q3" s="18">
        <f>'Formato 6 a)'!C10</f>
        <v>2450190.3699999996</v>
      </c>
      <c r="R3" s="18">
        <f>'Formato 6 a)'!D10</f>
        <v>3375369.3699999996</v>
      </c>
      <c r="S3" s="18">
        <f>'Formato 6 a)'!E10</f>
        <v>1095562.83</v>
      </c>
      <c r="T3" s="18">
        <f>'Formato 6 a)'!F10</f>
        <v>1095562.83</v>
      </c>
      <c r="U3" s="18">
        <f>'Formato 6 a)'!G10</f>
        <v>2279806.54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86549</v>
      </c>
      <c r="Q4" s="18">
        <f>'Formato 6 a)'!C11</f>
        <v>2163705.7599999998</v>
      </c>
      <c r="R4" s="18">
        <f>'Formato 6 a)'!D11</f>
        <v>2250254.7599999998</v>
      </c>
      <c r="S4" s="18">
        <f>'Formato 6 a)'!E11</f>
        <v>1035257.47</v>
      </c>
      <c r="T4" s="18">
        <f>'Formato 6 a)'!F11</f>
        <v>1035257.47</v>
      </c>
      <c r="U4" s="18">
        <f>'Formato 6 a)'!G11</f>
        <v>1214997.2899999998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7727</v>
      </c>
      <c r="Q5" s="18">
        <f>'Formato 6 a)'!C12</f>
        <v>13797.61</v>
      </c>
      <c r="R5" s="18">
        <f>'Formato 6 a)'!D12</f>
        <v>21524.61</v>
      </c>
      <c r="S5" s="18">
        <f>'Formato 6 a)'!E12</f>
        <v>20993.360000000001</v>
      </c>
      <c r="T5" s="18">
        <f>'Formato 6 a)'!F12</f>
        <v>20993.360000000001</v>
      </c>
      <c r="U5" s="18">
        <f>'Formato 6 a)'!G12</f>
        <v>531.25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10909</v>
      </c>
      <c r="Q6" s="18">
        <f>'Formato 6 a)'!C13</f>
        <v>272687</v>
      </c>
      <c r="R6" s="18">
        <f>'Formato 6 a)'!D13</f>
        <v>283596</v>
      </c>
      <c r="S6" s="18">
        <f>'Formato 6 a)'!E13</f>
        <v>0</v>
      </c>
      <c r="T6" s="18">
        <f>'Formato 6 a)'!F13</f>
        <v>0</v>
      </c>
      <c r="U6" s="18">
        <f>'Formato 6 a)'!G13</f>
        <v>283596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819994</v>
      </c>
      <c r="Q8" s="18">
        <f>'Formato 6 a)'!C15</f>
        <v>0</v>
      </c>
      <c r="R8" s="18">
        <f>'Formato 6 a)'!D15</f>
        <v>819994</v>
      </c>
      <c r="S8" s="18">
        <f>'Formato 6 a)'!E15</f>
        <v>39312</v>
      </c>
      <c r="T8" s="18">
        <f>'Formato 6 a)'!F15</f>
        <v>39312</v>
      </c>
      <c r="U8" s="18">
        <f>'Formato 6 a)'!G15</f>
        <v>780682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372000</v>
      </c>
      <c r="Q11" s="18">
        <f>'Formato 6 a)'!C18</f>
        <v>57500</v>
      </c>
      <c r="R11" s="18">
        <f>'Formato 6 a)'!D18</f>
        <v>429500</v>
      </c>
      <c r="S11" s="18">
        <f>'Formato 6 a)'!E18</f>
        <v>174816.32</v>
      </c>
      <c r="T11" s="18">
        <f>'Formato 6 a)'!F18</f>
        <v>174816.32</v>
      </c>
      <c r="U11" s="18">
        <f>'Formato 6 a)'!G18</f>
        <v>254683.68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81000</v>
      </c>
      <c r="Q12" s="18">
        <f>'Formato 6 a)'!C19</f>
        <v>5000</v>
      </c>
      <c r="R12" s="18">
        <f>'Formato 6 a)'!D19</f>
        <v>86000</v>
      </c>
      <c r="S12" s="18">
        <f>'Formato 6 a)'!E19</f>
        <v>11999.45</v>
      </c>
      <c r="T12" s="18">
        <f>'Formato 6 a)'!F19</f>
        <v>11999.45</v>
      </c>
      <c r="U12" s="18">
        <f>'Formato 6 a)'!G19</f>
        <v>74000.55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5000</v>
      </c>
      <c r="Q13" s="18">
        <f>'Formato 6 a)'!C20</f>
        <v>2500</v>
      </c>
      <c r="R13" s="18">
        <f>'Formato 6 a)'!D20</f>
        <v>7500</v>
      </c>
      <c r="S13" s="18">
        <f>'Formato 6 a)'!E20</f>
        <v>1544.5</v>
      </c>
      <c r="T13" s="18">
        <f>'Formato 6 a)'!F20</f>
        <v>1544.5</v>
      </c>
      <c r="U13" s="18">
        <f>'Formato 6 a)'!G20</f>
        <v>5955.5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170000</v>
      </c>
      <c r="Q16" s="18">
        <f>'Formato 6 a)'!C23</f>
        <v>30000</v>
      </c>
      <c r="R16" s="18">
        <f>'Formato 6 a)'!D23</f>
        <v>200000</v>
      </c>
      <c r="S16" s="18">
        <f>'Formato 6 a)'!E23</f>
        <v>119909.93</v>
      </c>
      <c r="T16" s="18">
        <f>'Formato 6 a)'!F23</f>
        <v>119909.93</v>
      </c>
      <c r="U16" s="18">
        <f>'Formato 6 a)'!G23</f>
        <v>80090.070000000007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80000</v>
      </c>
      <c r="Q17" s="18">
        <f>'Formato 6 a)'!C24</f>
        <v>20000</v>
      </c>
      <c r="R17" s="18">
        <f>'Formato 6 a)'!D24</f>
        <v>100000</v>
      </c>
      <c r="S17" s="18">
        <f>'Formato 6 a)'!E24</f>
        <v>41281.24</v>
      </c>
      <c r="T17" s="18">
        <f>'Formato 6 a)'!F24</f>
        <v>41281.24</v>
      </c>
      <c r="U17" s="18">
        <f>'Formato 6 a)'!G24</f>
        <v>58718.76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20000</v>
      </c>
      <c r="Q18" s="18">
        <f>'Formato 6 a)'!C25</f>
        <v>0</v>
      </c>
      <c r="R18" s="18">
        <f>'Formato 6 a)'!D25</f>
        <v>20000</v>
      </c>
      <c r="S18" s="18">
        <f>'Formato 6 a)'!E25</f>
        <v>0</v>
      </c>
      <c r="T18" s="18">
        <f>'Formato 6 a)'!F25</f>
        <v>0</v>
      </c>
      <c r="U18" s="18">
        <f>'Formato 6 a)'!G25</f>
        <v>20000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16000</v>
      </c>
      <c r="Q20" s="18">
        <f>'Formato 6 a)'!C27</f>
        <v>0</v>
      </c>
      <c r="R20" s="18">
        <f>'Formato 6 a)'!D27</f>
        <v>16000</v>
      </c>
      <c r="S20" s="18">
        <f>'Formato 6 a)'!E27</f>
        <v>81.2</v>
      </c>
      <c r="T20" s="18">
        <f>'Formato 6 a)'!F27</f>
        <v>81.2</v>
      </c>
      <c r="U20" s="18">
        <f>'Formato 6 a)'!G27</f>
        <v>15918.8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865883.37</v>
      </c>
      <c r="Q21" s="18">
        <f>'Formato 6 a)'!C28</f>
        <v>5273198.63</v>
      </c>
      <c r="R21" s="18">
        <f>'Formato 6 a)'!D28</f>
        <v>6139082</v>
      </c>
      <c r="S21" s="18">
        <f>'Formato 6 a)'!E28</f>
        <v>5441406.1999999993</v>
      </c>
      <c r="T21" s="18">
        <f>'Formato 6 a)'!F28</f>
        <v>5431480</v>
      </c>
      <c r="U21" s="18">
        <f>'Formato 6 a)'!G28</f>
        <v>697675.80000000028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24000</v>
      </c>
      <c r="Q22" s="18">
        <f>'Formato 6 a)'!C29</f>
        <v>19000</v>
      </c>
      <c r="R22" s="18">
        <f>'Formato 6 a)'!D29</f>
        <v>43000</v>
      </c>
      <c r="S22" s="18">
        <f>'Formato 6 a)'!E29</f>
        <v>11374</v>
      </c>
      <c r="T22" s="18">
        <f>'Formato 6 a)'!F29</f>
        <v>11374</v>
      </c>
      <c r="U22" s="18">
        <f>'Formato 6 a)'!G29</f>
        <v>31626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60000</v>
      </c>
      <c r="Q23" s="18">
        <f>'Formato 6 a)'!C30</f>
        <v>0</v>
      </c>
      <c r="R23" s="18">
        <f>'Formato 6 a)'!D30</f>
        <v>60000</v>
      </c>
      <c r="S23" s="18">
        <f>'Formato 6 a)'!E30</f>
        <v>21440.28</v>
      </c>
      <c r="T23" s="18">
        <f>'Formato 6 a)'!F30</f>
        <v>21440.28</v>
      </c>
      <c r="U23" s="18">
        <f>'Formato 6 a)'!G30</f>
        <v>38559.72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443301.37</v>
      </c>
      <c r="Q24" s="18">
        <f>'Formato 6 a)'!C31</f>
        <v>209198.63</v>
      </c>
      <c r="R24" s="18">
        <f>'Formato 6 a)'!D31</f>
        <v>652500</v>
      </c>
      <c r="S24" s="18">
        <f>'Formato 6 a)'!E31</f>
        <v>295886.13</v>
      </c>
      <c r="T24" s="18">
        <f>'Formato 6 a)'!F31</f>
        <v>285959.93</v>
      </c>
      <c r="U24" s="18">
        <f>'Formato 6 a)'!G31</f>
        <v>356613.87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120000</v>
      </c>
      <c r="Q25" s="18">
        <f>'Formato 6 a)'!C32</f>
        <v>20000</v>
      </c>
      <c r="R25" s="18">
        <f>'Formato 6 a)'!D32</f>
        <v>140000</v>
      </c>
      <c r="S25" s="18">
        <f>'Formato 6 a)'!E32</f>
        <v>56232.26</v>
      </c>
      <c r="T25" s="18">
        <f>'Formato 6 a)'!F32</f>
        <v>56232.26</v>
      </c>
      <c r="U25" s="18">
        <f>'Formato 6 a)'!G32</f>
        <v>83767.739999999991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79000</v>
      </c>
      <c r="Q26" s="18">
        <f>'Formato 6 a)'!C33</f>
        <v>0</v>
      </c>
      <c r="R26" s="18">
        <f>'Formato 6 a)'!D33</f>
        <v>79000</v>
      </c>
      <c r="S26" s="18">
        <f>'Formato 6 a)'!E33</f>
        <v>9422.3799999999992</v>
      </c>
      <c r="T26" s="18">
        <f>'Formato 6 a)'!F33</f>
        <v>9422.3799999999992</v>
      </c>
      <c r="U26" s="18">
        <f>'Formato 6 a)'!G33</f>
        <v>69577.62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10000</v>
      </c>
      <c r="Q27" s="18">
        <f>'Formato 6 a)'!C34</f>
        <v>0</v>
      </c>
      <c r="R27" s="18">
        <f>'Formato 6 a)'!D34</f>
        <v>10000</v>
      </c>
      <c r="S27" s="18">
        <f>'Formato 6 a)'!E34</f>
        <v>0</v>
      </c>
      <c r="T27" s="18">
        <f>'Formato 6 a)'!F34</f>
        <v>0</v>
      </c>
      <c r="U27" s="18">
        <f>'Formato 6 a)'!G34</f>
        <v>10000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6000</v>
      </c>
      <c r="Q28" s="18">
        <f>'Formato 6 a)'!C35</f>
        <v>0</v>
      </c>
      <c r="R28" s="18">
        <f>'Formato 6 a)'!D35</f>
        <v>6000</v>
      </c>
      <c r="S28" s="18">
        <f>'Formato 6 a)'!E35</f>
        <v>3618.99</v>
      </c>
      <c r="T28" s="18">
        <f>'Formato 6 a)'!F35</f>
        <v>3618.99</v>
      </c>
      <c r="U28" s="18">
        <f>'Formato 6 a)'!G35</f>
        <v>2381.0100000000002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45000</v>
      </c>
      <c r="Q29" s="18">
        <f>'Formato 6 a)'!C36</f>
        <v>5000</v>
      </c>
      <c r="R29" s="18">
        <f>'Formato 6 a)'!D36</f>
        <v>50000</v>
      </c>
      <c r="S29" s="18">
        <f>'Formato 6 a)'!E36</f>
        <v>8105.23</v>
      </c>
      <c r="T29" s="18">
        <f>'Formato 6 a)'!F36</f>
        <v>8105.23</v>
      </c>
      <c r="U29" s="18">
        <f>'Formato 6 a)'!G36</f>
        <v>41894.770000000004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78582</v>
      </c>
      <c r="Q30" s="18">
        <f>'Formato 6 a)'!C37</f>
        <v>5020000</v>
      </c>
      <c r="R30" s="18">
        <f>'Formato 6 a)'!D37</f>
        <v>5098582</v>
      </c>
      <c r="S30" s="18">
        <f>'Formato 6 a)'!E37</f>
        <v>5035326.93</v>
      </c>
      <c r="T30" s="18">
        <f>'Formato 6 a)'!F37</f>
        <v>5035326.93</v>
      </c>
      <c r="U30" s="18">
        <f>'Formato 6 a)'!G37</f>
        <v>63255.070000000298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3340000</v>
      </c>
      <c r="R41" s="18">
        <f>'Formato 6 a)'!D48</f>
        <v>3340000</v>
      </c>
      <c r="S41" s="18">
        <f>'Formato 6 a)'!E48</f>
        <v>0</v>
      </c>
      <c r="T41" s="18">
        <f>'Formato 6 a)'!F48</f>
        <v>0</v>
      </c>
      <c r="U41" s="18">
        <f>'Formato 6 a)'!G48</f>
        <v>3340000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55000</v>
      </c>
      <c r="R42" s="18">
        <f>'Formato 6 a)'!D49</f>
        <v>55000</v>
      </c>
      <c r="S42" s="18">
        <f>'Formato 6 a)'!E49</f>
        <v>0</v>
      </c>
      <c r="T42" s="18">
        <f>'Formato 6 a)'!F49</f>
        <v>0</v>
      </c>
      <c r="U42" s="18">
        <f>'Formato 6 a)'!G49</f>
        <v>55000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285000</v>
      </c>
      <c r="R45" s="18">
        <f>'Formato 6 a)'!D52</f>
        <v>285000</v>
      </c>
      <c r="S45" s="18">
        <f>'Formato 6 a)'!E52</f>
        <v>0</v>
      </c>
      <c r="T45" s="18">
        <f>'Formato 6 a)'!F52</f>
        <v>0</v>
      </c>
      <c r="U45" s="18">
        <f>'Formato 6 a)'!G52</f>
        <v>285000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3000000</v>
      </c>
      <c r="R49" s="18">
        <f>'Formato 6 a)'!D56</f>
        <v>3000000</v>
      </c>
      <c r="S49" s="18">
        <f>'Formato 6 a)'!E56</f>
        <v>0</v>
      </c>
      <c r="T49" s="18">
        <f>'Formato 6 a)'!F56</f>
        <v>0</v>
      </c>
      <c r="U49" s="18">
        <f>'Formato 6 a)'!G56</f>
        <v>3000000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10482786.630000001</v>
      </c>
      <c r="Q55" s="18">
        <f>'Formato 6 a)'!C62</f>
        <v>1432871.77</v>
      </c>
      <c r="R55" s="18">
        <f>'Formato 6 a)'!D62</f>
        <v>11915658.4</v>
      </c>
      <c r="S55" s="18">
        <f>'Formato 6 a)'!E62</f>
        <v>795000</v>
      </c>
      <c r="T55" s="18">
        <f>'Formato 6 a)'!F62</f>
        <v>795000</v>
      </c>
      <c r="U55" s="18">
        <f>'Formato 6 a)'!G62</f>
        <v>11120658.4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1000000</v>
      </c>
      <c r="R59" s="18">
        <f>'Formato 6 a)'!D66</f>
        <v>1000000</v>
      </c>
      <c r="S59" s="18">
        <f>'Formato 6 a)'!E66</f>
        <v>795000</v>
      </c>
      <c r="T59" s="18">
        <f>'Formato 6 a)'!F66</f>
        <v>795000</v>
      </c>
      <c r="U59" s="18">
        <f>'Formato 6 a)'!G66</f>
        <v>205000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10482786.630000001</v>
      </c>
      <c r="Q63" s="18">
        <f>'Formato 6 a)'!C70</f>
        <v>432871.77</v>
      </c>
      <c r="R63" s="18">
        <f>'Formato 6 a)'!D70</f>
        <v>10915658.4</v>
      </c>
      <c r="S63" s="18">
        <f>'Formato 6 a)'!E70</f>
        <v>0</v>
      </c>
      <c r="T63" s="18">
        <f>'Formato 6 a)'!F70</f>
        <v>0</v>
      </c>
      <c r="U63" s="18">
        <f>'Formato 6 a)'!G70</f>
        <v>10915658.4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12645849</v>
      </c>
      <c r="Q150">
        <f>'Formato 6 a)'!C159</f>
        <v>12553760.77</v>
      </c>
      <c r="R150">
        <f>'Formato 6 a)'!D159</f>
        <v>25199609.77</v>
      </c>
      <c r="S150">
        <f>'Formato 6 a)'!E159</f>
        <v>7506785.3499999996</v>
      </c>
      <c r="T150">
        <f>'Formato 6 a)'!F159</f>
        <v>7496859.1500000004</v>
      </c>
      <c r="U150">
        <f>'Formato 6 a)'!G159</f>
        <v>17692824.420000002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4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3" t="s">
        <v>3290</v>
      </c>
      <c r="B1" s="173"/>
      <c r="C1" s="173"/>
      <c r="D1" s="173"/>
      <c r="E1" s="173"/>
      <c r="F1" s="173"/>
      <c r="G1" s="173"/>
    </row>
    <row r="2" spans="1:7" ht="14.25" x14ac:dyDescent="0.45">
      <c r="A2" s="154" t="str">
        <f>ENTE_PUBLICO_A</f>
        <v>Instituto Municipal de Vivienda de San Miguel de Allende, Gto.,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431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junio de 2021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0</v>
      </c>
      <c r="B7" s="171" t="s">
        <v>279</v>
      </c>
      <c r="C7" s="171"/>
      <c r="D7" s="171"/>
      <c r="E7" s="171"/>
      <c r="F7" s="171"/>
      <c r="G7" s="175" t="s">
        <v>280</v>
      </c>
    </row>
    <row r="8" spans="1:7" ht="30" x14ac:dyDescent="0.25">
      <c r="A8" s="17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4"/>
    </row>
    <row r="9" spans="1:7" ht="14.25" x14ac:dyDescent="0.45">
      <c r="A9" s="52" t="s">
        <v>440</v>
      </c>
      <c r="B9" s="59">
        <f>SUM(B10:GASTO_NE_FIN_01)</f>
        <v>12645849</v>
      </c>
      <c r="C9" s="59">
        <f>SUM(C10:GASTO_NE_FIN_02)</f>
        <v>12553760.770000001</v>
      </c>
      <c r="D9" s="59">
        <f>SUM(D10:GASTO_NE_FIN_03)</f>
        <v>25199609.77</v>
      </c>
      <c r="E9" s="59">
        <f>SUM(E10:GASTO_NE_FIN_04)</f>
        <v>7506785.3499999996</v>
      </c>
      <c r="F9" s="59">
        <f>SUM(F10:GASTO_NE_FIN_05)</f>
        <v>7496859.1499999994</v>
      </c>
      <c r="G9" s="59">
        <f>SUM(G10:GASTO_NE_FIN_06)</f>
        <v>17692824.420000002</v>
      </c>
    </row>
    <row r="10" spans="1:7" s="24" customFormat="1" x14ac:dyDescent="0.25">
      <c r="A10" s="144" t="s">
        <v>432</v>
      </c>
      <c r="B10" s="60">
        <v>11524640</v>
      </c>
      <c r="C10" s="60">
        <v>2786302.55</v>
      </c>
      <c r="D10" s="60">
        <v>14310942.550000001</v>
      </c>
      <c r="E10" s="60">
        <v>1255906.1499999999</v>
      </c>
      <c r="F10" s="60">
        <v>1245979.95</v>
      </c>
      <c r="G10" s="77">
        <f>D10-E10</f>
        <v>13055036.4</v>
      </c>
    </row>
    <row r="11" spans="1:7" s="24" customFormat="1" x14ac:dyDescent="0.25">
      <c r="A11" s="144" t="s">
        <v>433</v>
      </c>
      <c r="B11" s="60">
        <v>1011745</v>
      </c>
      <c r="C11" s="60">
        <v>8295154.4100000001</v>
      </c>
      <c r="D11" s="60">
        <v>9306899.4100000001</v>
      </c>
      <c r="E11" s="60">
        <v>5239175.5999999996</v>
      </c>
      <c r="F11" s="60">
        <v>5239175.5999999996</v>
      </c>
      <c r="G11" s="77">
        <f t="shared" ref="G11:G17" si="0">D11-E11</f>
        <v>4067723.8100000005</v>
      </c>
    </row>
    <row r="12" spans="1:7" s="24" customFormat="1" x14ac:dyDescent="0.25">
      <c r="A12" s="144" t="s">
        <v>434</v>
      </c>
      <c r="B12" s="60">
        <v>109464</v>
      </c>
      <c r="C12" s="60">
        <v>1472303.81</v>
      </c>
      <c r="D12" s="60">
        <v>1581767.81</v>
      </c>
      <c r="E12" s="60">
        <v>1011703.6</v>
      </c>
      <c r="F12" s="60">
        <v>1011703.6</v>
      </c>
      <c r="G12" s="77">
        <f t="shared" si="0"/>
        <v>570064.21000000008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ht="14.25" x14ac:dyDescent="0.4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ht="14.25" x14ac:dyDescent="0.4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ht="14.25" x14ac:dyDescent="0.4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12645849</v>
      </c>
      <c r="C29" s="61">
        <f>GASTO_NE_T2+GASTO_E_T2</f>
        <v>12553760.770000001</v>
      </c>
      <c r="D29" s="61">
        <f>GASTO_NE_T3+GASTO_E_T3</f>
        <v>25199609.77</v>
      </c>
      <c r="E29" s="61">
        <f>GASTO_NE_T4+GASTO_E_T4</f>
        <v>7506785.3499999996</v>
      </c>
      <c r="F29" s="61">
        <f>GASTO_NE_T5+GASTO_E_T5</f>
        <v>7496859.1499999994</v>
      </c>
      <c r="G29" s="61">
        <f>GASTO_NE_T6+GASTO_E_T6</f>
        <v>17692824.420000002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12645849</v>
      </c>
      <c r="Q2" s="18">
        <f>GASTO_NE_T2</f>
        <v>12553760.770000001</v>
      </c>
      <c r="R2" s="18">
        <f>GASTO_NE_T3</f>
        <v>25199609.77</v>
      </c>
      <c r="S2" s="18">
        <f>GASTO_NE_T4</f>
        <v>7506785.3499999996</v>
      </c>
      <c r="T2" s="18">
        <f>GASTO_NE_T5</f>
        <v>7496859.1499999994</v>
      </c>
      <c r="U2" s="18">
        <f>GASTO_NE_T6</f>
        <v>17692824.420000002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12645849</v>
      </c>
      <c r="Q4" s="18">
        <f>TOTAL_E_T2</f>
        <v>12553760.770000001</v>
      </c>
      <c r="R4" s="18">
        <f>TOTAL_E_T3</f>
        <v>25199609.77</v>
      </c>
      <c r="S4" s="18">
        <f>TOTAL_E_T4</f>
        <v>7506785.3499999996</v>
      </c>
      <c r="T4" s="18">
        <f>TOTAL_E_T5</f>
        <v>7496859.1499999994</v>
      </c>
      <c r="U4" s="18">
        <f>TOTAL_E_T6</f>
        <v>17692824.420000002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46" zoomScale="90" zoomScaleNormal="90" workbookViewId="0">
      <selection activeCell="G77" sqref="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9" t="s">
        <v>3289</v>
      </c>
      <c r="B1" s="180"/>
      <c r="C1" s="180"/>
      <c r="D1" s="180"/>
      <c r="E1" s="180"/>
      <c r="F1" s="180"/>
      <c r="G1" s="180"/>
    </row>
    <row r="2" spans="1:7" ht="14.25" x14ac:dyDescent="0.45">
      <c r="A2" s="154" t="str">
        <f>ENTE_PUBLICO_A</f>
        <v>Instituto Municipal de Vivienda de San Miguel de Allende, Gto.,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396</v>
      </c>
      <c r="B3" s="158"/>
      <c r="C3" s="158"/>
      <c r="D3" s="158"/>
      <c r="E3" s="158"/>
      <c r="F3" s="158"/>
      <c r="G3" s="159"/>
    </row>
    <row r="4" spans="1:7" x14ac:dyDescent="0.25">
      <c r="A4" s="157" t="s">
        <v>397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junio de 2021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58" t="s">
        <v>0</v>
      </c>
      <c r="B7" s="163" t="s">
        <v>279</v>
      </c>
      <c r="C7" s="164"/>
      <c r="D7" s="164"/>
      <c r="E7" s="164"/>
      <c r="F7" s="165"/>
      <c r="G7" s="175" t="s">
        <v>3286</v>
      </c>
    </row>
    <row r="8" spans="1:7" ht="30.75" customHeight="1" x14ac:dyDescent="0.25">
      <c r="A8" s="15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4"/>
    </row>
    <row r="9" spans="1:7" ht="14.25" x14ac:dyDescent="0.45">
      <c r="A9" s="52" t="s">
        <v>363</v>
      </c>
      <c r="B9" s="70">
        <f>SUM(B10,B19,B27,B37)</f>
        <v>12645849</v>
      </c>
      <c r="C9" s="70">
        <f t="shared" ref="C9:G9" si="0">SUM(C10,C19,C27,C37)</f>
        <v>12553760.77</v>
      </c>
      <c r="D9" s="70">
        <f t="shared" si="0"/>
        <v>25199609.77</v>
      </c>
      <c r="E9" s="70">
        <f t="shared" si="0"/>
        <v>7506785.3499999996</v>
      </c>
      <c r="F9" s="70">
        <f t="shared" si="0"/>
        <v>7496859.1500000004</v>
      </c>
      <c r="G9" s="70">
        <f t="shared" si="0"/>
        <v>17692824.420000002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12645849</v>
      </c>
      <c r="C19" s="71">
        <f t="shared" ref="C19:F19" si="3">SUM(C20:C26)</f>
        <v>12553760.77</v>
      </c>
      <c r="D19" s="71">
        <f t="shared" si="3"/>
        <v>25199609.77</v>
      </c>
      <c r="E19" s="71">
        <f t="shared" si="3"/>
        <v>7506785.3499999996</v>
      </c>
      <c r="F19" s="71">
        <f t="shared" si="3"/>
        <v>7496859.1500000004</v>
      </c>
      <c r="G19" s="71">
        <f>SUM(G20:G26)</f>
        <v>17692824.420000002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12645849</v>
      </c>
      <c r="C21" s="71">
        <v>12553760.77</v>
      </c>
      <c r="D21" s="71">
        <v>25199609.77</v>
      </c>
      <c r="E21" s="71">
        <v>7506785.3499999996</v>
      </c>
      <c r="F21" s="71">
        <v>7496859.1500000004</v>
      </c>
      <c r="G21" s="72">
        <f t="shared" ref="G21:G26" si="4">D21-E21</f>
        <v>17692824.420000002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ht="14.25" x14ac:dyDescent="0.4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ht="14.25" x14ac:dyDescent="0.4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ht="14.25" x14ac:dyDescent="0.4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ht="14.25" x14ac:dyDescent="0.4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 t="shared" ref="G39:G41" si="8">D39-E39</f>
        <v>0</v>
      </c>
    </row>
    <row r="40" spans="1:7" ht="14.25" x14ac:dyDescent="0.45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 t="shared" si="8"/>
        <v>0</v>
      </c>
    </row>
    <row r="41" spans="1:7" ht="14.25" x14ac:dyDescent="0.45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 t="shared" si="8"/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2">
        <f>D45-E45</f>
        <v>0</v>
      </c>
    </row>
    <row r="46" spans="1:7" x14ac:dyDescent="0.25">
      <c r="A46" s="69" t="s">
        <v>366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2">
        <f t="shared" si="11"/>
        <v>0</v>
      </c>
    </row>
    <row r="48" spans="1:7" x14ac:dyDescent="0.25">
      <c r="A48" s="69" t="s">
        <v>368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2">
        <f t="shared" si="11"/>
        <v>0</v>
      </c>
    </row>
    <row r="49" spans="1:7" x14ac:dyDescent="0.25">
      <c r="A49" s="69" t="s">
        <v>369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2">
        <f t="shared" si="11"/>
        <v>0</v>
      </c>
    </row>
    <row r="50" spans="1:7" x14ac:dyDescent="0.25">
      <c r="A50" s="69" t="s">
        <v>370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2">
        <f t="shared" si="11"/>
        <v>0</v>
      </c>
    </row>
    <row r="51" spans="1:7" x14ac:dyDescent="0.25">
      <c r="A51" s="69" t="s">
        <v>371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2">
        <f t="shared" si="11"/>
        <v>0</v>
      </c>
    </row>
    <row r="52" spans="1:7" x14ac:dyDescent="0.25">
      <c r="A52" s="69" t="s">
        <v>372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12645849</v>
      </c>
      <c r="C77" s="73">
        <f t="shared" ref="C77:F77" si="18">C43+C9</f>
        <v>12553760.77</v>
      </c>
      <c r="D77" s="73">
        <f t="shared" si="18"/>
        <v>25199609.77</v>
      </c>
      <c r="E77" s="73">
        <f t="shared" si="18"/>
        <v>7506785.3499999996</v>
      </c>
      <c r="F77" s="73">
        <f t="shared" si="18"/>
        <v>7496859.1500000004</v>
      </c>
      <c r="G77" s="73">
        <f>G43+G9</f>
        <v>17692824.420000002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12645849</v>
      </c>
      <c r="Q2" s="18">
        <f>'Formato 6 c)'!C9</f>
        <v>12553760.77</v>
      </c>
      <c r="R2" s="18">
        <f>'Formato 6 c)'!D9</f>
        <v>25199609.77</v>
      </c>
      <c r="S2" s="18">
        <f>'Formato 6 c)'!E9</f>
        <v>7506785.3499999996</v>
      </c>
      <c r="T2" s="18">
        <f>'Formato 6 c)'!F9</f>
        <v>7496859.1500000004</v>
      </c>
      <c r="U2" s="18">
        <f>'Formato 6 c)'!G9</f>
        <v>17692824.420000002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12645849</v>
      </c>
      <c r="Q12" s="18">
        <f>'Formato 6 c)'!C19</f>
        <v>12553760.77</v>
      </c>
      <c r="R12" s="18">
        <f>'Formato 6 c)'!D19</f>
        <v>25199609.77</v>
      </c>
      <c r="S12" s="18">
        <f>'Formato 6 c)'!E19</f>
        <v>7506785.3499999996</v>
      </c>
      <c r="T12" s="18">
        <f>'Formato 6 c)'!F19</f>
        <v>7496859.1500000004</v>
      </c>
      <c r="U12" s="18">
        <f>'Formato 6 c)'!G19</f>
        <v>17692824.420000002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12645849</v>
      </c>
      <c r="Q14" s="18">
        <f>'Formato 6 c)'!C21</f>
        <v>12553760.77</v>
      </c>
      <c r="R14" s="18">
        <f>'Formato 6 c)'!D21</f>
        <v>25199609.77</v>
      </c>
      <c r="S14" s="18">
        <f>'Formato 6 c)'!E21</f>
        <v>7506785.3499999996</v>
      </c>
      <c r="T14" s="18">
        <f>'Formato 6 c)'!F21</f>
        <v>7496859.1500000004</v>
      </c>
      <c r="U14" s="18">
        <f>'Formato 6 c)'!G21</f>
        <v>17692824.420000002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12645849</v>
      </c>
      <c r="Q68" s="18">
        <f>'Formato 6 c)'!C77</f>
        <v>12553760.77</v>
      </c>
      <c r="R68" s="18">
        <f>'Formato 6 c)'!D77</f>
        <v>25199609.77</v>
      </c>
      <c r="S68" s="18">
        <f>'Formato 6 c)'!E77</f>
        <v>7506785.3499999996</v>
      </c>
      <c r="T68" s="18">
        <f>'Formato 6 c)'!F77</f>
        <v>7496859.1500000004</v>
      </c>
      <c r="U68" s="18">
        <f>'Formato 6 c)'!G77</f>
        <v>17692824.420000002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Vivienda de San Miguel de Allende, Gto., Gobierno del Estado de Guanajuato</v>
      </c>
    </row>
    <row r="7" spans="2:3" ht="14.25" x14ac:dyDescent="0.45">
      <c r="C7" t="str">
        <f>CONCATENATE(ENTE_PUBLICO," (a)")</f>
        <v>Instituto Municipal de Vivienda de San Miguel de Allende,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1160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4" zoomScale="90" zoomScaleNormal="90" workbookViewId="0">
      <selection activeCell="B31" sqref="B31:F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3" t="s">
        <v>3287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ENTE_PUBLICO_A</f>
        <v>Instituto Municipal de Vivienda de San Miguel de Allende, Gto.,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399</v>
      </c>
      <c r="B4" s="161"/>
      <c r="C4" s="161"/>
      <c r="D4" s="161"/>
      <c r="E4" s="161"/>
      <c r="F4" s="161"/>
      <c r="G4" s="162"/>
    </row>
    <row r="5" spans="1:7" ht="14.25" x14ac:dyDescent="0.45">
      <c r="A5" s="160" t="str">
        <f>TRIMESTRE</f>
        <v>Del 1 de enero al 30 de junio de 2021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361</v>
      </c>
      <c r="B7" s="174" t="s">
        <v>279</v>
      </c>
      <c r="C7" s="174"/>
      <c r="D7" s="174"/>
      <c r="E7" s="174"/>
      <c r="F7" s="174"/>
      <c r="G7" s="174" t="s">
        <v>280</v>
      </c>
    </row>
    <row r="8" spans="1:7" ht="29.25" customHeight="1" x14ac:dyDescent="0.25">
      <c r="A8" s="17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1"/>
    </row>
    <row r="9" spans="1:7" ht="14.25" x14ac:dyDescent="0.45">
      <c r="A9" s="52" t="s">
        <v>400</v>
      </c>
      <c r="B9" s="66">
        <f>SUM(B10,B11,B12,B15,B16,B19)</f>
        <v>925179</v>
      </c>
      <c r="C9" s="66">
        <f t="shared" ref="C9:F9" si="0">SUM(C10,C11,C12,C15,C16,C19)</f>
        <v>2450190.37</v>
      </c>
      <c r="D9" s="66">
        <f t="shared" si="0"/>
        <v>3375369.37</v>
      </c>
      <c r="E9" s="66">
        <f t="shared" si="0"/>
        <v>1095562.83</v>
      </c>
      <c r="F9" s="66">
        <f t="shared" si="0"/>
        <v>1095562.83</v>
      </c>
      <c r="G9" s="66">
        <f>SUM(G10,G11,G12,G15,G16,G19)</f>
        <v>2279806.54</v>
      </c>
    </row>
    <row r="10" spans="1:7" x14ac:dyDescent="0.25">
      <c r="A10" s="53" t="s">
        <v>401</v>
      </c>
      <c r="B10" s="67">
        <v>925179</v>
      </c>
      <c r="C10" s="67">
        <v>2450190.37</v>
      </c>
      <c r="D10" s="67">
        <v>3375369.37</v>
      </c>
      <c r="E10" s="67">
        <v>1095562.83</v>
      </c>
      <c r="F10" s="67">
        <v>1095562.83</v>
      </c>
      <c r="G10" s="67">
        <v>2279806.54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ht="14.25" x14ac:dyDescent="0.4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ht="14.25" x14ac:dyDescent="0.4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925179</v>
      </c>
      <c r="C33" s="66">
        <f t="shared" ref="C33:G33" si="9">C21+C9</f>
        <v>2450190.37</v>
      </c>
      <c r="D33" s="66">
        <f t="shared" si="9"/>
        <v>3375369.37</v>
      </c>
      <c r="E33" s="66">
        <f t="shared" si="9"/>
        <v>1095562.83</v>
      </c>
      <c r="F33" s="66">
        <f t="shared" si="9"/>
        <v>1095562.83</v>
      </c>
      <c r="G33" s="66">
        <f t="shared" si="9"/>
        <v>2279806.54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925179</v>
      </c>
      <c r="Q2" s="18">
        <f>'Formato 6 d)'!C9</f>
        <v>2450190.37</v>
      </c>
      <c r="R2" s="18">
        <f>'Formato 6 d)'!D9</f>
        <v>3375369.37</v>
      </c>
      <c r="S2" s="18">
        <f>'Formato 6 d)'!E9</f>
        <v>1095562.83</v>
      </c>
      <c r="T2" s="18">
        <f>'Formato 6 d)'!F9</f>
        <v>1095562.83</v>
      </c>
      <c r="U2" s="18">
        <f>'Formato 6 d)'!G9</f>
        <v>2279806.54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925179</v>
      </c>
      <c r="Q3" s="18">
        <f>'Formato 6 d)'!C10</f>
        <v>2450190.37</v>
      </c>
      <c r="R3" s="18">
        <f>'Formato 6 d)'!D10</f>
        <v>3375369.37</v>
      </c>
      <c r="S3" s="18">
        <f>'Formato 6 d)'!E10</f>
        <v>1095562.83</v>
      </c>
      <c r="T3" s="18">
        <f>'Formato 6 d)'!F10</f>
        <v>1095562.83</v>
      </c>
      <c r="U3" s="18">
        <f>'Formato 6 d)'!G10</f>
        <v>2279806.54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925179</v>
      </c>
      <c r="Q24" s="18">
        <f>'Formato 6 d)'!C33</f>
        <v>2450190.37</v>
      </c>
      <c r="R24" s="18">
        <f>'Formato 6 d)'!D33</f>
        <v>3375369.37</v>
      </c>
      <c r="S24" s="18">
        <f>'Formato 6 d)'!E33</f>
        <v>1095562.83</v>
      </c>
      <c r="T24" s="18">
        <f>'Formato 6 d)'!F33</f>
        <v>1095562.83</v>
      </c>
      <c r="U24" s="18">
        <f>'Formato 6 d)'!G33</f>
        <v>2279806.54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B36" sqref="B36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2" t="s">
        <v>413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San Miguel de Allende,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414</v>
      </c>
      <c r="B3" s="158"/>
      <c r="C3" s="158"/>
      <c r="D3" s="158"/>
      <c r="E3" s="158"/>
      <c r="F3" s="158"/>
      <c r="G3" s="159"/>
    </row>
    <row r="4" spans="1:7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x14ac:dyDescent="0.25">
      <c r="A6" s="169" t="s">
        <v>3288</v>
      </c>
      <c r="B6" s="51">
        <f>ANIO1P</f>
        <v>2022</v>
      </c>
      <c r="C6" s="182" t="str">
        <f>ANIO2P</f>
        <v>2023 (d)</v>
      </c>
      <c r="D6" s="182" t="str">
        <f>ANIO3P</f>
        <v>2024 (d)</v>
      </c>
      <c r="E6" s="182" t="str">
        <f>ANIO4P</f>
        <v>2025 (d)</v>
      </c>
      <c r="F6" s="182" t="str">
        <f>ANIO5P</f>
        <v>2026 (d)</v>
      </c>
      <c r="G6" s="182" t="str">
        <f>ANIO6P</f>
        <v>2027 (d)</v>
      </c>
    </row>
    <row r="7" spans="1:7" ht="48" customHeight="1" x14ac:dyDescent="0.25">
      <c r="A7" s="170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28.5" x14ac:dyDescent="0.4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14.25" x14ac:dyDescent="0.4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4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2" t="s">
        <v>451</v>
      </c>
      <c r="B1" s="172"/>
      <c r="C1" s="172"/>
      <c r="D1" s="172"/>
      <c r="E1" s="172"/>
      <c r="F1" s="172"/>
      <c r="G1" s="172"/>
    </row>
    <row r="2" spans="1:7" customFormat="1" ht="14.25" x14ac:dyDescent="0.45">
      <c r="A2" s="154" t="str">
        <f>ENTIDAD</f>
        <v>Municipio de San Miguel de Allende, Gobierno del Estado de Guanajuato</v>
      </c>
      <c r="B2" s="155"/>
      <c r="C2" s="155"/>
      <c r="D2" s="155"/>
      <c r="E2" s="155"/>
      <c r="F2" s="155"/>
      <c r="G2" s="156"/>
    </row>
    <row r="3" spans="1:7" customFormat="1" ht="14.25" x14ac:dyDescent="0.45">
      <c r="A3" s="157" t="s">
        <v>452</v>
      </c>
      <c r="B3" s="158"/>
      <c r="C3" s="158"/>
      <c r="D3" s="158"/>
      <c r="E3" s="158"/>
      <c r="F3" s="158"/>
      <c r="G3" s="159"/>
    </row>
    <row r="4" spans="1:7" customFormat="1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customFormat="1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customFormat="1" x14ac:dyDescent="0.25">
      <c r="A6" s="184" t="s">
        <v>3142</v>
      </c>
      <c r="B6" s="51">
        <f>ANIO1P</f>
        <v>2022</v>
      </c>
      <c r="C6" s="182" t="str">
        <f>ANIO2P</f>
        <v>2023 (d)</v>
      </c>
      <c r="D6" s="182" t="str">
        <f>ANIO3P</f>
        <v>2024 (d)</v>
      </c>
      <c r="E6" s="182" t="str">
        <f>ANIO4P</f>
        <v>2025 (d)</v>
      </c>
      <c r="F6" s="182" t="str">
        <f>ANIO5P</f>
        <v>2026 (d)</v>
      </c>
      <c r="G6" s="182" t="str">
        <f>ANIO6P</f>
        <v>2027 (d)</v>
      </c>
    </row>
    <row r="7" spans="1:7" customFormat="1" ht="48" customHeight="1" x14ac:dyDescent="0.25">
      <c r="A7" s="185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0" zoomScale="90" zoomScaleNormal="90" workbookViewId="0">
      <selection activeCell="B34" sqref="B34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466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San Miguel de Allende,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467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89" t="s">
        <v>3288</v>
      </c>
      <c r="B5" s="187" t="str">
        <f>ANIO5R</f>
        <v>2016 ¹ (c)</v>
      </c>
      <c r="C5" s="187" t="str">
        <f>ANIO4R</f>
        <v>2017 ¹ (c)</v>
      </c>
      <c r="D5" s="187" t="str">
        <f>ANIO3R</f>
        <v>2018 ¹ (c)</v>
      </c>
      <c r="E5" s="187" t="str">
        <f>ANIO2R</f>
        <v>2019 ¹ (c)</v>
      </c>
      <c r="F5" s="187" t="str">
        <f>ANIO1R</f>
        <v>2020 ¹ (c)</v>
      </c>
      <c r="G5" s="51">
        <f>ANIO_INFORME</f>
        <v>2021</v>
      </c>
    </row>
    <row r="6" spans="1:7" ht="32.1" customHeight="1" x14ac:dyDescent="0.25">
      <c r="A6" s="190"/>
      <c r="B6" s="188"/>
      <c r="C6" s="188"/>
      <c r="D6" s="188"/>
      <c r="E6" s="188"/>
      <c r="F6" s="188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14.25" x14ac:dyDescent="0.4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14.25" x14ac:dyDescent="0.4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ht="14.25" x14ac:dyDescent="0.45">
      <c r="A38" s="90"/>
    </row>
    <row r="39" spans="1:7" ht="15" customHeight="1" x14ac:dyDescent="0.45">
      <c r="A39" s="186" t="s">
        <v>3292</v>
      </c>
      <c r="B39" s="186"/>
      <c r="C39" s="186"/>
      <c r="D39" s="186"/>
      <c r="E39" s="186"/>
      <c r="F39" s="186"/>
      <c r="G39" s="186"/>
    </row>
    <row r="40" spans="1:7" ht="15" customHeight="1" x14ac:dyDescent="0.25">
      <c r="A40" s="186" t="s">
        <v>3293</v>
      </c>
      <c r="B40" s="186"/>
      <c r="C40" s="186"/>
      <c r="D40" s="186"/>
      <c r="E40" s="186"/>
      <c r="F40" s="186"/>
      <c r="G40" s="18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490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San Miguel de Allende,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491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91" t="s">
        <v>3142</v>
      </c>
      <c r="B5" s="187" t="str">
        <f>ANIO5R</f>
        <v>2016 ¹ (c)</v>
      </c>
      <c r="C5" s="187" t="str">
        <f>ANIO4R</f>
        <v>2017 ¹ (c)</v>
      </c>
      <c r="D5" s="187" t="str">
        <f>ANIO3R</f>
        <v>2018 ¹ (c)</v>
      </c>
      <c r="E5" s="187" t="str">
        <f>ANIO2R</f>
        <v>2019 ¹ (c)</v>
      </c>
      <c r="F5" s="187" t="str">
        <f>ANIO1R</f>
        <v>2020 ¹ (c)</v>
      </c>
      <c r="G5" s="51">
        <f>ANIO_INFORME</f>
        <v>2021</v>
      </c>
    </row>
    <row r="6" spans="1:7" ht="32.1" customHeight="1" x14ac:dyDescent="0.25">
      <c r="A6" s="192"/>
      <c r="B6" s="188"/>
      <c r="C6" s="188"/>
      <c r="D6" s="188"/>
      <c r="E6" s="188"/>
      <c r="F6" s="188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6" t="s">
        <v>3292</v>
      </c>
      <c r="B32" s="186"/>
      <c r="C32" s="186"/>
      <c r="D32" s="186"/>
      <c r="E32" s="186"/>
      <c r="F32" s="186"/>
      <c r="G32" s="186"/>
    </row>
    <row r="33" spans="1:7" x14ac:dyDescent="0.25">
      <c r="A33" s="186" t="s">
        <v>3293</v>
      </c>
      <c r="B33" s="186"/>
      <c r="C33" s="186"/>
      <c r="D33" s="186"/>
      <c r="E33" s="186"/>
      <c r="F33" s="186"/>
      <c r="G33" s="18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ht="14.25" x14ac:dyDescent="0.4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40" zoomScale="90" zoomScaleNormal="90" workbookViewId="0">
      <selection activeCell="B66" sqref="B66:F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6" t="s">
        <v>495</v>
      </c>
      <c r="B1" s="166"/>
      <c r="C1" s="166"/>
      <c r="D1" s="166"/>
      <c r="E1" s="166"/>
      <c r="F1" s="166"/>
      <c r="G1" s="111"/>
    </row>
    <row r="2" spans="1:7" ht="14.25" x14ac:dyDescent="0.45">
      <c r="A2" s="154" t="str">
        <f>ENTE_PUBLICO</f>
        <v>Instituto Municipal de Vivienda de San Miguel de Allende, Gto., Gobierno del Estado de Guanajuato</v>
      </c>
      <c r="B2" s="155"/>
      <c r="C2" s="155"/>
      <c r="D2" s="155"/>
      <c r="E2" s="155"/>
      <c r="F2" s="156"/>
    </row>
    <row r="3" spans="1:7" ht="14.25" x14ac:dyDescent="0.45">
      <c r="A3" s="163" t="s">
        <v>496</v>
      </c>
      <c r="B3" s="164"/>
      <c r="C3" s="164"/>
      <c r="D3" s="164"/>
      <c r="E3" s="164"/>
      <c r="F3" s="165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149" t="s">
        <v>3305</v>
      </c>
      <c r="C6" s="149" t="s">
        <v>3305</v>
      </c>
      <c r="D6" s="149" t="s">
        <v>3305</v>
      </c>
      <c r="E6" s="149" t="s">
        <v>3305</v>
      </c>
      <c r="F6" s="149" t="s">
        <v>3305</v>
      </c>
    </row>
    <row r="7" spans="1:7" x14ac:dyDescent="0.25">
      <c r="A7" s="137" t="s">
        <v>504</v>
      </c>
      <c r="B7" s="149" t="s">
        <v>3305</v>
      </c>
      <c r="C7" s="149" t="s">
        <v>3305</v>
      </c>
      <c r="D7" s="149" t="s">
        <v>3305</v>
      </c>
      <c r="E7" s="149" t="s">
        <v>3305</v>
      </c>
      <c r="F7" s="149" t="s">
        <v>3305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149" t="s">
        <v>3305</v>
      </c>
      <c r="C10" s="149" t="s">
        <v>3305</v>
      </c>
      <c r="D10" s="149" t="s">
        <v>3305</v>
      </c>
      <c r="E10" s="149" t="s">
        <v>3305</v>
      </c>
      <c r="F10" s="149" t="s">
        <v>3305</v>
      </c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149" t="s">
        <v>3305</v>
      </c>
      <c r="C14" s="149" t="s">
        <v>3305</v>
      </c>
      <c r="D14" s="149" t="s">
        <v>3305</v>
      </c>
      <c r="E14" s="149" t="s">
        <v>3305</v>
      </c>
      <c r="F14" s="149" t="s">
        <v>3305</v>
      </c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149" t="s">
        <v>3305</v>
      </c>
      <c r="C19" s="149" t="s">
        <v>3305</v>
      </c>
      <c r="D19" s="149" t="s">
        <v>3305</v>
      </c>
      <c r="E19" s="149" t="s">
        <v>3305</v>
      </c>
      <c r="F19" s="149" t="s">
        <v>3305</v>
      </c>
    </row>
    <row r="20" spans="1:6" x14ac:dyDescent="0.25">
      <c r="A20" s="137" t="s">
        <v>513</v>
      </c>
      <c r="B20" s="149" t="s">
        <v>3305</v>
      </c>
      <c r="C20" s="149" t="s">
        <v>3305</v>
      </c>
      <c r="D20" s="149" t="s">
        <v>3305</v>
      </c>
      <c r="E20" s="149" t="s">
        <v>3305</v>
      </c>
      <c r="F20" s="149" t="s">
        <v>3305</v>
      </c>
    </row>
    <row r="21" spans="1:6" x14ac:dyDescent="0.25">
      <c r="A21" s="137" t="s">
        <v>514</v>
      </c>
      <c r="B21" s="149" t="s">
        <v>3305</v>
      </c>
      <c r="C21" s="149" t="s">
        <v>3305</v>
      </c>
      <c r="D21" s="149" t="s">
        <v>3305</v>
      </c>
      <c r="E21" s="149" t="s">
        <v>3305</v>
      </c>
      <c r="F21" s="149" t="s">
        <v>3305</v>
      </c>
    </row>
    <row r="22" spans="1:6" ht="14.25" x14ac:dyDescent="0.45">
      <c r="A22" s="64" t="s">
        <v>515</v>
      </c>
      <c r="B22" s="149" t="s">
        <v>3305</v>
      </c>
      <c r="C22" s="149" t="s">
        <v>3305</v>
      </c>
      <c r="D22" s="149" t="s">
        <v>3305</v>
      </c>
      <c r="E22" s="149" t="s">
        <v>3305</v>
      </c>
      <c r="F22" s="149" t="s">
        <v>3305</v>
      </c>
    </row>
    <row r="23" spans="1:6" ht="14.25" x14ac:dyDescent="0.45">
      <c r="A23" s="64" t="s">
        <v>516</v>
      </c>
      <c r="B23" s="149" t="s">
        <v>3305</v>
      </c>
      <c r="C23" s="149" t="s">
        <v>3305</v>
      </c>
      <c r="D23" s="149" t="s">
        <v>3305</v>
      </c>
      <c r="E23" s="149" t="s">
        <v>3305</v>
      </c>
      <c r="F23" s="149" t="s">
        <v>3305</v>
      </c>
    </row>
    <row r="24" spans="1:6" x14ac:dyDescent="0.25">
      <c r="A24" s="64" t="s">
        <v>517</v>
      </c>
      <c r="B24" s="149" t="s">
        <v>3305</v>
      </c>
      <c r="C24" s="149" t="s">
        <v>3305</v>
      </c>
      <c r="D24" s="149" t="s">
        <v>3305</v>
      </c>
      <c r="E24" s="149" t="s">
        <v>3305</v>
      </c>
      <c r="F24" s="149" t="s">
        <v>3305</v>
      </c>
    </row>
    <row r="25" spans="1:6" ht="14.25" x14ac:dyDescent="0.45">
      <c r="A25" s="137" t="s">
        <v>518</v>
      </c>
      <c r="B25" s="149" t="s">
        <v>3305</v>
      </c>
      <c r="C25" s="149" t="s">
        <v>3305</v>
      </c>
      <c r="D25" s="149" t="s">
        <v>3305</v>
      </c>
      <c r="E25" s="149" t="s">
        <v>3305</v>
      </c>
      <c r="F25" s="149" t="s">
        <v>3305</v>
      </c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149">
        <v>0</v>
      </c>
      <c r="C28" s="149">
        <v>0</v>
      </c>
      <c r="D28" s="149">
        <v>0</v>
      </c>
      <c r="E28" s="149">
        <v>0</v>
      </c>
      <c r="F28" s="149">
        <v>0</v>
      </c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</row>
    <row r="32" spans="1:6" ht="14.25" x14ac:dyDescent="0.45">
      <c r="A32" s="137" t="s">
        <v>510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</row>
    <row r="33" spans="1:6" ht="14.25" x14ac:dyDescent="0.45">
      <c r="A33" s="137" t="s">
        <v>522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149">
        <v>0</v>
      </c>
      <c r="C36" s="149">
        <v>0</v>
      </c>
      <c r="D36" s="149">
        <v>0</v>
      </c>
      <c r="E36" s="149">
        <v>0</v>
      </c>
      <c r="F36" s="149">
        <v>0</v>
      </c>
    </row>
    <row r="37" spans="1:6" x14ac:dyDescent="0.25">
      <c r="A37" s="137" t="s">
        <v>525</v>
      </c>
      <c r="B37" s="149">
        <v>0</v>
      </c>
      <c r="C37" s="149">
        <v>0</v>
      </c>
      <c r="D37" s="149">
        <v>0</v>
      </c>
      <c r="E37" s="149">
        <v>0</v>
      </c>
      <c r="F37" s="149">
        <v>0</v>
      </c>
    </row>
    <row r="38" spans="1:6" ht="14.25" x14ac:dyDescent="0.45">
      <c r="A38" s="137" t="s">
        <v>526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527</v>
      </c>
      <c r="B40" s="149">
        <v>0</v>
      </c>
      <c r="C40" s="149">
        <v>0</v>
      </c>
      <c r="D40" s="149">
        <v>0</v>
      </c>
      <c r="E40" s="149">
        <v>0</v>
      </c>
      <c r="F40" s="149">
        <v>0</v>
      </c>
    </row>
    <row r="41" spans="1:6" ht="14.25" x14ac:dyDescent="0.45">
      <c r="A41" s="138"/>
      <c r="B41" s="54"/>
      <c r="C41" s="54"/>
      <c r="D41" s="54"/>
      <c r="E41" s="54"/>
      <c r="F41" s="54"/>
    </row>
    <row r="42" spans="1:6" ht="14.25" x14ac:dyDescent="0.45">
      <c r="A42" s="136" t="s">
        <v>528</v>
      </c>
      <c r="B42" s="54"/>
      <c r="C42" s="54"/>
      <c r="D42" s="54"/>
      <c r="E42" s="54"/>
      <c r="F42" s="54"/>
    </row>
    <row r="43" spans="1:6" ht="14.25" x14ac:dyDescent="0.45">
      <c r="A43" s="137" t="s">
        <v>529</v>
      </c>
      <c r="B43" s="149">
        <v>0</v>
      </c>
      <c r="C43" s="149">
        <v>0</v>
      </c>
      <c r="D43" s="149">
        <v>0</v>
      </c>
      <c r="E43" s="149">
        <v>0</v>
      </c>
      <c r="F43" s="149">
        <v>0</v>
      </c>
    </row>
    <row r="44" spans="1:6" x14ac:dyDescent="0.25">
      <c r="A44" s="137" t="s">
        <v>530</v>
      </c>
      <c r="B44" s="149">
        <v>0</v>
      </c>
      <c r="C44" s="149">
        <v>0</v>
      </c>
      <c r="D44" s="149">
        <v>0</v>
      </c>
      <c r="E44" s="149">
        <v>0</v>
      </c>
      <c r="F44" s="149">
        <v>0</v>
      </c>
    </row>
    <row r="45" spans="1:6" x14ac:dyDescent="0.25">
      <c r="A45" s="137" t="s">
        <v>531</v>
      </c>
      <c r="B45" s="149">
        <v>0</v>
      </c>
      <c r="C45" s="149">
        <v>0</v>
      </c>
      <c r="D45" s="149">
        <v>0</v>
      </c>
      <c r="E45" s="149">
        <v>0</v>
      </c>
      <c r="F45" s="149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>
        <v>0</v>
      </c>
      <c r="C48" s="146">
        <v>0</v>
      </c>
      <c r="D48" s="146">
        <v>0</v>
      </c>
      <c r="E48" s="146">
        <v>0</v>
      </c>
      <c r="F48" s="146">
        <v>0</v>
      </c>
    </row>
    <row r="49" spans="1:6" x14ac:dyDescent="0.25">
      <c r="A49" s="64" t="s">
        <v>531</v>
      </c>
      <c r="B49" s="146">
        <v>0</v>
      </c>
      <c r="C49" s="146">
        <v>0</v>
      </c>
      <c r="D49" s="146">
        <v>0</v>
      </c>
      <c r="E49" s="146">
        <v>0</v>
      </c>
      <c r="F49" s="146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149">
        <v>0</v>
      </c>
      <c r="C52" s="149">
        <v>0</v>
      </c>
      <c r="D52" s="149">
        <v>0</v>
      </c>
      <c r="E52" s="149">
        <v>0</v>
      </c>
      <c r="F52" s="149">
        <v>0</v>
      </c>
    </row>
    <row r="53" spans="1:6" x14ac:dyDescent="0.25">
      <c r="A53" s="137" t="s">
        <v>531</v>
      </c>
      <c r="B53" s="149">
        <v>0</v>
      </c>
      <c r="C53" s="149">
        <v>0</v>
      </c>
      <c r="D53" s="149">
        <v>0</v>
      </c>
      <c r="E53" s="149">
        <v>0</v>
      </c>
      <c r="F53" s="149">
        <v>0</v>
      </c>
    </row>
    <row r="54" spans="1:6" x14ac:dyDescent="0.25">
      <c r="A54" s="137" t="s">
        <v>534</v>
      </c>
      <c r="B54" s="149">
        <v>0</v>
      </c>
      <c r="C54" s="149">
        <v>0</v>
      </c>
      <c r="D54" s="149">
        <v>0</v>
      </c>
      <c r="E54" s="149">
        <v>0</v>
      </c>
      <c r="F54" s="149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149">
        <v>0</v>
      </c>
      <c r="C57" s="149">
        <v>0</v>
      </c>
      <c r="D57" s="149">
        <v>0</v>
      </c>
      <c r="E57" s="149">
        <v>0</v>
      </c>
      <c r="F57" s="149">
        <v>0</v>
      </c>
    </row>
    <row r="58" spans="1:6" x14ac:dyDescent="0.25">
      <c r="A58" s="137" t="s">
        <v>531</v>
      </c>
      <c r="B58" s="149">
        <v>0</v>
      </c>
      <c r="C58" s="149">
        <v>0</v>
      </c>
      <c r="D58" s="149">
        <v>0</v>
      </c>
      <c r="E58" s="149">
        <v>0</v>
      </c>
      <c r="F58" s="149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>
        <v>0</v>
      </c>
      <c r="C62" s="147">
        <v>0</v>
      </c>
      <c r="D62" s="147">
        <v>0</v>
      </c>
      <c r="E62" s="147">
        <v>0</v>
      </c>
      <c r="F62" s="147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149" t="s">
        <v>3306</v>
      </c>
      <c r="C66" s="149" t="s">
        <v>3306</v>
      </c>
      <c r="D66" s="149" t="s">
        <v>3306</v>
      </c>
      <c r="E66" s="149" t="s">
        <v>3306</v>
      </c>
      <c r="F66" s="149" t="s">
        <v>3306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xWindow="543" yWindow="638"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543" yWindow="638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 t="str">
        <f>'Formato 8'!B6</f>
        <v>NO APLICA</v>
      </c>
      <c r="Q3" s="18" t="str">
        <f>'Formato 8'!C6</f>
        <v>NO APLICA</v>
      </c>
      <c r="R3" s="18" t="str">
        <f>'Formato 8'!D6</f>
        <v>NO APLICA</v>
      </c>
      <c r="S3" s="18" t="str">
        <f>'Formato 8'!E6</f>
        <v>NO APLICA</v>
      </c>
      <c r="T3" s="18" t="str">
        <f>'Formato 8'!F6</f>
        <v>NO APLICA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 t="str">
        <f>'Formato 8'!B7</f>
        <v>NO APLICA</v>
      </c>
      <c r="Q4" s="18" t="str">
        <f>'Formato 8'!C7</f>
        <v>NO APLICA</v>
      </c>
      <c r="R4" s="18" t="str">
        <f>'Formato 8'!D7</f>
        <v>NO APLICA</v>
      </c>
      <c r="S4" s="18" t="str">
        <f>'Formato 8'!E7</f>
        <v>NO APLICA</v>
      </c>
      <c r="T4" s="18" t="str">
        <f>'Formato 8'!F7</f>
        <v>NO APLICA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 t="str">
        <f>'Formato 8'!B10</f>
        <v>NO APLICA</v>
      </c>
      <c r="Q6" s="18" t="str">
        <f>'Formato 8'!C10</f>
        <v>NO APLICA</v>
      </c>
      <c r="R6" s="18" t="str">
        <f>'Formato 8'!D10</f>
        <v>NO APLICA</v>
      </c>
      <c r="S6" s="18" t="str">
        <f>'Formato 8'!E10</f>
        <v>NO APLICA</v>
      </c>
      <c r="T6" s="18" t="str">
        <f>'Formato 8'!F10</f>
        <v>NO APLICA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 t="str">
        <f>'Formato 8'!B14</f>
        <v>NO APLICA</v>
      </c>
      <c r="Q10" s="18" t="str">
        <f>'Formato 8'!C14</f>
        <v>NO APLICA</v>
      </c>
      <c r="R10" s="18" t="str">
        <f>'Formato 8'!D14</f>
        <v>NO APLICA</v>
      </c>
      <c r="S10" s="18" t="str">
        <f>'Formato 8'!E14</f>
        <v>NO APLICA</v>
      </c>
      <c r="T10" s="18" t="str">
        <f>'Formato 8'!F14</f>
        <v>NO APLICA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 t="str">
        <f>'Formato 8'!B19</f>
        <v>NO APLICA</v>
      </c>
      <c r="Q15" s="18" t="str">
        <f>'Formato 8'!C19</f>
        <v>NO APLICA</v>
      </c>
      <c r="R15" s="18" t="str">
        <f>'Formato 8'!D19</f>
        <v>NO APLICA</v>
      </c>
      <c r="S15" s="18" t="str">
        <f>'Formato 8'!E19</f>
        <v>NO APLICA</v>
      </c>
      <c r="T15" s="18" t="str">
        <f>'Formato 8'!F19</f>
        <v>NO APLICA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 t="str">
        <f>'Formato 8'!B20</f>
        <v>NO APLICA</v>
      </c>
      <c r="Q16" s="18" t="str">
        <f>'Formato 8'!C20</f>
        <v>NO APLICA</v>
      </c>
      <c r="R16" s="18" t="str">
        <f>'Formato 8'!D20</f>
        <v>NO APLICA</v>
      </c>
      <c r="S16" s="18" t="str">
        <f>'Formato 8'!E20</f>
        <v>NO APLICA</v>
      </c>
      <c r="T16" s="18" t="str">
        <f>'Formato 8'!F20</f>
        <v>NO APLICA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 t="str">
        <f>'Formato 8'!B21</f>
        <v>NO APLICA</v>
      </c>
      <c r="Q17" s="18" t="str">
        <f>'Formato 8'!C21</f>
        <v>NO APLICA</v>
      </c>
      <c r="R17" s="18" t="str">
        <f>'Formato 8'!D21</f>
        <v>NO APLICA</v>
      </c>
      <c r="S17" s="18" t="str">
        <f>'Formato 8'!E21</f>
        <v>NO APLICA</v>
      </c>
      <c r="T17" s="18" t="str">
        <f>'Formato 8'!F21</f>
        <v>NO APLICA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 t="str">
        <f>'Formato 8'!B22</f>
        <v>NO APLICA</v>
      </c>
      <c r="Q18" s="18" t="str">
        <f>'Formato 8'!C22</f>
        <v>NO APLICA</v>
      </c>
      <c r="R18" s="18" t="str">
        <f>'Formato 8'!D22</f>
        <v>NO APLICA</v>
      </c>
      <c r="S18" s="18" t="str">
        <f>'Formato 8'!E22</f>
        <v>NO APLICA</v>
      </c>
      <c r="T18" s="18" t="str">
        <f>'Formato 8'!F22</f>
        <v>NO APLICA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 t="str">
        <f>'Formato 8'!B23</f>
        <v>NO APLICA</v>
      </c>
      <c r="Q19" s="18" t="str">
        <f>'Formato 8'!C23</f>
        <v>NO APLICA</v>
      </c>
      <c r="R19" s="18" t="str">
        <f>'Formato 8'!D23</f>
        <v>NO APLICA</v>
      </c>
      <c r="S19" s="18" t="str">
        <f>'Formato 8'!E23</f>
        <v>NO APLICA</v>
      </c>
      <c r="T19" s="18" t="str">
        <f>'Formato 8'!F23</f>
        <v>NO APLICA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 t="str">
        <f>'Formato 8'!B24</f>
        <v>NO APLICA</v>
      </c>
      <c r="Q20" s="18" t="str">
        <f>'Formato 8'!C24</f>
        <v>NO APLICA</v>
      </c>
      <c r="R20" s="18" t="str">
        <f>'Formato 8'!D24</f>
        <v>NO APLICA</v>
      </c>
      <c r="S20" s="18" t="str">
        <f>'Formato 8'!E24</f>
        <v>NO APLICA</v>
      </c>
      <c r="T20" s="18" t="str">
        <f>'Formato 8'!F24</f>
        <v>NO APLICA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 t="str">
        <f>'Formato 8'!B25</f>
        <v>NO APLICA</v>
      </c>
      <c r="Q21" s="18" t="str">
        <f>'Formato 8'!C25</f>
        <v>NO APLICA</v>
      </c>
      <c r="R21" s="18" t="str">
        <f>'Formato 8'!D25</f>
        <v>NO APLICA</v>
      </c>
      <c r="S21" s="18" t="str">
        <f>'Formato 8'!E25</f>
        <v>NO APLICA</v>
      </c>
      <c r="T21" s="18" t="str">
        <f>'Formato 8'!F25</f>
        <v>NO APLICA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 t="str">
        <f>'Formato 8'!B66</f>
        <v>SIN INFORMACION QR</v>
      </c>
      <c r="Q52" s="18" t="str">
        <f>'Formato 8'!C66</f>
        <v>SIN INFORMACION QR</v>
      </c>
      <c r="R52" s="18" t="str">
        <f>'Formato 8'!D66</f>
        <v>SIN INFORMACION QR</v>
      </c>
      <c r="S52" s="18" t="str">
        <f>'Formato 8'!E66</f>
        <v>SIN INFORMACION QR</v>
      </c>
      <c r="T52" s="18" t="str">
        <f>'Formato 8'!F66</f>
        <v>SIN INFORMACION QR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A8" zoomScale="90" zoomScaleNormal="90" workbookViewId="0">
      <selection activeCell="C62" sqref="C6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6" t="s">
        <v>545</v>
      </c>
      <c r="B1" s="166"/>
      <c r="C1" s="166"/>
      <c r="D1" s="166"/>
      <c r="E1" s="166"/>
      <c r="F1" s="166"/>
    </row>
    <row r="2" spans="1:6" ht="14.25" x14ac:dyDescent="0.45">
      <c r="A2" s="154" t="str">
        <f>ENTE_PUBLICO_A</f>
        <v>Instituto Municipal de Vivienda de San Miguel de Allende, Gto., Gobierno del Estado de Guanajuato (a)</v>
      </c>
      <c r="B2" s="155"/>
      <c r="C2" s="155"/>
      <c r="D2" s="155"/>
      <c r="E2" s="155"/>
      <c r="F2" s="156"/>
    </row>
    <row r="3" spans="1:6" x14ac:dyDescent="0.25">
      <c r="A3" s="157" t="s">
        <v>117</v>
      </c>
      <c r="B3" s="158"/>
      <c r="C3" s="158"/>
      <c r="D3" s="158"/>
      <c r="E3" s="158"/>
      <c r="F3" s="159"/>
    </row>
    <row r="4" spans="1:6" ht="14.25" x14ac:dyDescent="0.45">
      <c r="A4" s="160" t="str">
        <f>PERIODO_INFORME</f>
        <v>Al 31 de diciembre de 2020 y al 30 de junio de 2021 (b)</v>
      </c>
      <c r="B4" s="161"/>
      <c r="C4" s="161"/>
      <c r="D4" s="161"/>
      <c r="E4" s="161"/>
      <c r="F4" s="162"/>
    </row>
    <row r="5" spans="1:6" ht="14.25" x14ac:dyDescent="0.45">
      <c r="A5" s="163" t="s">
        <v>118</v>
      </c>
      <c r="B5" s="164"/>
      <c r="C5" s="164"/>
      <c r="D5" s="164"/>
      <c r="E5" s="164"/>
      <c r="F5" s="165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7277352.5300000003</v>
      </c>
      <c r="C9" s="60">
        <f>SUM(C10:C16)</f>
        <v>7473905.2800000003</v>
      </c>
      <c r="D9" s="100" t="s">
        <v>54</v>
      </c>
      <c r="E9" s="60">
        <f>SUM(E10:E18)</f>
        <v>582397.29</v>
      </c>
      <c r="F9" s="60">
        <f>SUM(F10:F18)</f>
        <v>136153.01999999999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527750.01</v>
      </c>
      <c r="F11" s="60">
        <v>14760.23</v>
      </c>
    </row>
    <row r="12" spans="1:6" x14ac:dyDescent="0.25">
      <c r="A12" s="96" t="s">
        <v>6</v>
      </c>
      <c r="B12" s="77">
        <v>7277352.5300000003</v>
      </c>
      <c r="C12" s="60">
        <v>7473905.2800000003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33245.040000000001</v>
      </c>
      <c r="F16" s="60">
        <v>102058.11</v>
      </c>
    </row>
    <row r="17" spans="1:6" x14ac:dyDescent="0.25">
      <c r="A17" s="95" t="s">
        <v>11</v>
      </c>
      <c r="B17" s="60">
        <f>SUM(B18:B24)</f>
        <v>3458928.11</v>
      </c>
      <c r="C17" s="60">
        <f>SUM(C18:C24)</f>
        <v>3942329.29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21402.240000000002</v>
      </c>
      <c r="F18" s="60">
        <v>19334.68</v>
      </c>
    </row>
    <row r="19" spans="1:6" x14ac:dyDescent="0.25">
      <c r="A19" s="97" t="s">
        <v>13</v>
      </c>
      <c r="B19" s="60">
        <v>2319728.85</v>
      </c>
      <c r="C19" s="60">
        <v>2320311.7799999998</v>
      </c>
      <c r="D19" s="100" t="s">
        <v>64</v>
      </c>
      <c r="E19" s="60">
        <v>0</v>
      </c>
      <c r="F19" s="60">
        <v>0</v>
      </c>
    </row>
    <row r="20" spans="1:6" x14ac:dyDescent="0.25">
      <c r="A20" s="97" t="s">
        <v>14</v>
      </c>
      <c r="B20" s="60">
        <v>1885.07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3500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1133814.19</v>
      </c>
      <c r="C24" s="60">
        <v>1622017.51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10736280.640000001</v>
      </c>
      <c r="C47" s="61">
        <f>C9+C17+C25+C31+C38+C41</f>
        <v>11416234.57</v>
      </c>
      <c r="D47" s="99" t="s">
        <v>91</v>
      </c>
      <c r="E47" s="61">
        <f>E9+E19+E23+E26+E27+E31+E38+E42</f>
        <v>582397.29</v>
      </c>
      <c r="F47" s="61">
        <f>F9+F19+F23+F26+F27+F31+F38+F42</f>
        <v>136153.01999999999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44000005.479999997</v>
      </c>
      <c r="C50" s="60">
        <v>44000005.479999997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2082373.8</v>
      </c>
      <c r="C51" s="60">
        <v>2084919.65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14782288.51</v>
      </c>
      <c r="C52" s="60">
        <v>14865945.01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1109780.3400000001</v>
      </c>
      <c r="C53" s="60">
        <v>1259780.3400000001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11427.16</v>
      </c>
      <c r="C54" s="60">
        <v>11427.16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-1265000.8400000001</v>
      </c>
      <c r="C55" s="60">
        <v>-1415000.84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582397.29</v>
      </c>
      <c r="F59" s="61">
        <f>F47+F57</f>
        <v>136153.01999999999</v>
      </c>
    </row>
    <row r="60" spans="1:6" x14ac:dyDescent="0.25">
      <c r="A60" s="55" t="s">
        <v>50</v>
      </c>
      <c r="B60" s="61">
        <f>SUM(B50:B58)</f>
        <v>60720874.449999988</v>
      </c>
      <c r="C60" s="61">
        <f>SUM(C50:C58)</f>
        <v>60807076.79999999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71457155.089999989</v>
      </c>
      <c r="C62" s="61">
        <f>SUM(C47+C60)</f>
        <v>72223311.36999999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24689564.140000001</v>
      </c>
      <c r="F63" s="77">
        <f>SUM(F64:F66)</f>
        <v>25108137.870000001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24689564.140000001</v>
      </c>
      <c r="F65" s="77">
        <v>25108137.870000001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46185193.659999996</v>
      </c>
      <c r="F68" s="77">
        <f>SUM(F69:F73)</f>
        <v>46979020.479999997</v>
      </c>
    </row>
    <row r="69" spans="1:6" x14ac:dyDescent="0.25">
      <c r="A69" s="12"/>
      <c r="B69" s="54"/>
      <c r="C69" s="54"/>
      <c r="D69" s="103" t="s">
        <v>107</v>
      </c>
      <c r="E69" s="77">
        <v>-710170.32</v>
      </c>
      <c r="F69" s="77">
        <v>-2351014.1</v>
      </c>
    </row>
    <row r="70" spans="1:6" x14ac:dyDescent="0.25">
      <c r="A70" s="12"/>
      <c r="B70" s="54"/>
      <c r="C70" s="54"/>
      <c r="D70" s="103" t="s">
        <v>108</v>
      </c>
      <c r="E70" s="77">
        <v>8625400.8300000001</v>
      </c>
      <c r="F70" s="77">
        <v>10976414.93</v>
      </c>
    </row>
    <row r="71" spans="1:6" x14ac:dyDescent="0.25">
      <c r="A71" s="12"/>
      <c r="B71" s="54"/>
      <c r="C71" s="54"/>
      <c r="D71" s="103" t="s">
        <v>109</v>
      </c>
      <c r="E71" s="77">
        <v>39656038.100000001</v>
      </c>
      <c r="F71" s="77">
        <v>39656038.100000001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-1386074.95</v>
      </c>
      <c r="F73" s="77">
        <v>-1302418.45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70874757.799999997</v>
      </c>
      <c r="F79" s="61">
        <f>F63+F68+F75</f>
        <v>72087158.349999994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71457155.090000004</v>
      </c>
      <c r="F81" s="61">
        <f>F59+F79</f>
        <v>72223311.36999999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7277352.5300000003</v>
      </c>
      <c r="Q4" s="18">
        <f>'Formato 1'!C9</f>
        <v>7473905.2800000003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7277352.5300000003</v>
      </c>
      <c r="Q7" s="18">
        <f>'Formato 1'!C12</f>
        <v>7473905.2800000003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3458928.11</v>
      </c>
      <c r="Q12" s="18">
        <f>'Formato 1'!C17</f>
        <v>3942329.29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2319728.85</v>
      </c>
      <c r="Q14" s="18">
        <f>'Formato 1'!C19</f>
        <v>2320311.7799999998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1885.07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3500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1133814.19</v>
      </c>
      <c r="Q19" s="18">
        <f>'Formato 1'!C24</f>
        <v>1622017.51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10736280.640000001</v>
      </c>
      <c r="Q42" s="18">
        <f>'Formato 1'!C47</f>
        <v>11416234.57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44000005.479999997</v>
      </c>
      <c r="Q44">
        <f>'Formato 1'!C50</f>
        <v>44000005.479999997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2082373.8</v>
      </c>
      <c r="Q45">
        <f>'Formato 1'!C51</f>
        <v>2084919.65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14782288.51</v>
      </c>
      <c r="Q46">
        <f>'Formato 1'!C52</f>
        <v>14865945.01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1109780.3400000001</v>
      </c>
      <c r="Q47">
        <f>'Formato 1'!C53</f>
        <v>1259780.3400000001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11427.16</v>
      </c>
      <c r="Q48">
        <f>'Formato 1'!C54</f>
        <v>11427.16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-1265000.8400000001</v>
      </c>
      <c r="Q49">
        <f>'Formato 1'!C55</f>
        <v>-1415000.84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60720874.449999988</v>
      </c>
      <c r="Q53">
        <f>'Formato 1'!C60</f>
        <v>60807076.79999999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71457155.089999989</v>
      </c>
      <c r="Q54">
        <f>'Formato 1'!C62</f>
        <v>72223311.36999999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582397.29</v>
      </c>
      <c r="Q57">
        <f>'Formato 1'!F9</f>
        <v>136153.01999999999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527750.01</v>
      </c>
      <c r="Q59">
        <f>'Formato 1'!F11</f>
        <v>14760.23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33245.040000000001</v>
      </c>
      <c r="Q64">
        <f>'Formato 1'!F16</f>
        <v>102058.11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21402.240000000002</v>
      </c>
      <c r="Q66">
        <f>'Formato 1'!F18</f>
        <v>19334.68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582397.29</v>
      </c>
      <c r="Q95">
        <f>'Formato 1'!F47</f>
        <v>136153.01999999999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582397.29</v>
      </c>
      <c r="Q104">
        <f>'Formato 1'!F59</f>
        <v>136153.01999999999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24689564.140000001</v>
      </c>
      <c r="Q106">
        <f>'Formato 1'!F63</f>
        <v>25108137.870000001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24689564.140000001</v>
      </c>
      <c r="Q108">
        <f>'Formato 1'!F65</f>
        <v>25108137.870000001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46185193.659999996</v>
      </c>
      <c r="Q110">
        <f>'Formato 1'!F68</f>
        <v>46979020.479999997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-710170.32</v>
      </c>
      <c r="Q111">
        <f>'Formato 1'!F69</f>
        <v>-2351014.1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8625400.8300000001</v>
      </c>
      <c r="Q112">
        <f>'Formato 1'!F70</f>
        <v>10976414.93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39656038.100000001</v>
      </c>
      <c r="Q113">
        <f>'Formato 1'!F71</f>
        <v>39656038.100000001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-1386074.95</v>
      </c>
      <c r="Q115">
        <f>'Formato 1'!F73</f>
        <v>-1302418.45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70874757.799999997</v>
      </c>
      <c r="Q119">
        <f>'Formato 1'!F79</f>
        <v>72087158.349999994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71457155.090000004</v>
      </c>
      <c r="Q120">
        <f>'Formato 1'!F81</f>
        <v>72223311.36999999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13" zoomScale="90" zoomScaleNormal="90" workbookViewId="0">
      <selection activeCell="G42" sqref="G4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8" t="s">
        <v>544</v>
      </c>
      <c r="B1" s="168"/>
      <c r="C1" s="168"/>
      <c r="D1" s="168"/>
      <c r="E1" s="168"/>
      <c r="F1" s="168"/>
      <c r="G1" s="168"/>
      <c r="H1" s="168"/>
    </row>
    <row r="2" spans="1:9" ht="14.25" x14ac:dyDescent="0.45">
      <c r="A2" s="154" t="str">
        <f>ENTE_PUBLICO_A</f>
        <v>Instituto Municipal de Vivienda de San Miguel de Allende, Gto., Gobierno del Estado de Guanajuato (a)</v>
      </c>
      <c r="B2" s="155"/>
      <c r="C2" s="155"/>
      <c r="D2" s="155"/>
      <c r="E2" s="155"/>
      <c r="F2" s="155"/>
      <c r="G2" s="155"/>
      <c r="H2" s="156"/>
    </row>
    <row r="3" spans="1:9" x14ac:dyDescent="0.25">
      <c r="A3" s="157" t="s">
        <v>120</v>
      </c>
      <c r="B3" s="158"/>
      <c r="C3" s="158"/>
      <c r="D3" s="158"/>
      <c r="E3" s="158"/>
      <c r="F3" s="158"/>
      <c r="G3" s="158"/>
      <c r="H3" s="159"/>
    </row>
    <row r="4" spans="1:9" ht="14.25" x14ac:dyDescent="0.45">
      <c r="A4" s="160" t="str">
        <f>PERIODO_INFORME</f>
        <v>Al 31 de diciembre de 2020 y al 30 de junio de 2021 (b)</v>
      </c>
      <c r="B4" s="161"/>
      <c r="C4" s="161"/>
      <c r="D4" s="161"/>
      <c r="E4" s="161"/>
      <c r="F4" s="161"/>
      <c r="G4" s="161"/>
      <c r="H4" s="162"/>
    </row>
    <row r="5" spans="1:9" ht="14.25" x14ac:dyDescent="0.45">
      <c r="A5" s="163" t="s">
        <v>118</v>
      </c>
      <c r="B5" s="164"/>
      <c r="C5" s="164"/>
      <c r="D5" s="164"/>
      <c r="E5" s="164"/>
      <c r="F5" s="164"/>
      <c r="G5" s="164"/>
      <c r="H5" s="165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136153.01999999999</v>
      </c>
      <c r="C18" s="132"/>
      <c r="D18" s="132"/>
      <c r="E18" s="132"/>
      <c r="F18" s="61">
        <v>582397.29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136153.01999999999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582397.29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7" t="s">
        <v>3300</v>
      </c>
      <c r="B33" s="167"/>
      <c r="C33" s="167"/>
      <c r="D33" s="167"/>
      <c r="E33" s="167"/>
      <c r="F33" s="167"/>
      <c r="G33" s="167"/>
      <c r="H33" s="167"/>
    </row>
    <row r="34" spans="1:8" ht="12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ht="12" customHeight="1" x14ac:dyDescent="0.25">
      <c r="A35" s="167"/>
      <c r="B35" s="167"/>
      <c r="C35" s="167"/>
      <c r="D35" s="167"/>
      <c r="E35" s="167"/>
      <c r="F35" s="167"/>
      <c r="G35" s="167"/>
      <c r="H35" s="167"/>
    </row>
    <row r="36" spans="1:8" ht="12" customHeight="1" x14ac:dyDescent="0.25">
      <c r="A36" s="167"/>
      <c r="B36" s="167"/>
      <c r="C36" s="167"/>
      <c r="D36" s="167"/>
      <c r="E36" s="167"/>
      <c r="F36" s="167"/>
      <c r="G36" s="167"/>
      <c r="H36" s="167"/>
    </row>
    <row r="37" spans="1:8" ht="12" customHeight="1" x14ac:dyDescent="0.25">
      <c r="A37" s="167"/>
      <c r="B37" s="167"/>
      <c r="C37" s="167"/>
      <c r="D37" s="167"/>
      <c r="E37" s="167"/>
      <c r="F37" s="167"/>
      <c r="G37" s="167"/>
      <c r="H37" s="167"/>
    </row>
    <row r="38" spans="1:8" ht="14.25" x14ac:dyDescent="0.4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136153.01999999999</v>
      </c>
      <c r="Q12" s="18"/>
      <c r="R12" s="18"/>
      <c r="S12" s="18"/>
      <c r="T12" s="18">
        <f>'Formato 2'!F18</f>
        <v>582397.29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136153.01999999999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582397.29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B1" zoomScale="90" zoomScaleNormal="90" workbookViewId="0">
      <selection activeCell="G15" sqref="G15:J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6" t="s">
        <v>543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11"/>
    </row>
    <row r="2" spans="1:12" ht="14.25" x14ac:dyDescent="0.45">
      <c r="A2" s="154" t="str">
        <f>ENTE_PUBLICO_A</f>
        <v>Instituto Municipal de Vivienda de San Miguel de Allende, Gto., Gobierno del Estado de Guanajuato (a)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2" x14ac:dyDescent="0.25">
      <c r="A3" s="157" t="s">
        <v>146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2" ht="14.25" x14ac:dyDescent="0.45">
      <c r="A4" s="160" t="str">
        <f>TRIMESTRE</f>
        <v>Del 1 de enero al 30 de junio de 2021 (b)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2" ht="14.25" x14ac:dyDescent="0.45">
      <c r="A5" s="157" t="s">
        <v>118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2021 (k)</v>
      </c>
      <c r="J6" s="131" t="str">
        <f>MONTO2</f>
        <v>Monto pagado de la inversión actualizado al 30 de junio de 2021 (l)</v>
      </c>
      <c r="K6" s="131" t="str">
        <f>SALDO_PENDIENTE</f>
        <v>Saldo pendiente por pagar de la inversión al 30 de junio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C.P. Lorena Salgado</cp:lastModifiedBy>
  <cp:lastPrinted>2017-02-04T00:56:20Z</cp:lastPrinted>
  <dcterms:created xsi:type="dcterms:W3CDTF">2017-01-19T17:59:06Z</dcterms:created>
  <dcterms:modified xsi:type="dcterms:W3CDTF">2021-07-19T15:23:49Z</dcterms:modified>
</cp:coreProperties>
</file>